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ro\AppData\Local\Temp\Rar$DIa50096.10296\"/>
    </mc:Choice>
  </mc:AlternateContent>
  <xr:revisionPtr revIDLastSave="0" documentId="13_ncr:1_{D2A398BE-00C2-4EAD-918B-EC0DFBC5E052}" xr6:coauthVersionLast="47" xr6:coauthVersionMax="47" xr10:uidLastSave="{00000000-0000-0000-0000-000000000000}"/>
  <bookViews>
    <workbookView xWindow="-120" yWindow="-120" windowWidth="20730" windowHeight="11160" tabRatio="932" xr2:uid="{177EDD12-4C13-49FB-BCE2-81B6C487A9FB}"/>
  </bookViews>
  <sheets>
    <sheet name="Resumo" sheetId="7" r:id="rId1"/>
    <sheet name="Memória de Cálculo" sheetId="36" r:id="rId2"/>
    <sheet name="SUPERVISOR" sheetId="20" r:id="rId3"/>
    <sheet name="SEDE" sheetId="19" r:id="rId4"/>
    <sheet name="DEAIN" sheetId="23" r:id="rId5"/>
    <sheet name="DELEMIG_SDU" sheetId="28" r:id="rId6"/>
    <sheet name="DELEMIG_LEBLON" sheetId="34" r:id="rId7"/>
    <sheet name="DELEMIG_RIO_SUL" sheetId="33" r:id="rId8"/>
    <sheet name="DELEMIG_VIA_PARQUE" sheetId="32" r:id="rId9"/>
    <sheet name="DEAER" sheetId="30" r:id="rId10"/>
    <sheet name="NIG" sheetId="29" r:id="rId11"/>
    <sheet name="MCE" sheetId="25" r:id="rId12"/>
    <sheet name="NRI" sheetId="27" r:id="rId13"/>
    <sheet name="VRA" sheetId="26" r:id="rId14"/>
    <sheet name="GOY" sheetId="24" r:id="rId15"/>
    <sheet name="ARS" sheetId="22" r:id="rId16"/>
    <sheet name="POSPET" sheetId="21" r:id="rId17"/>
    <sheet name="DEPOM_ARS" sheetId="35" r:id="rId18"/>
    <sheet name="Insumos e Equipamentos" sheetId="5" r:id="rId19"/>
  </sheets>
  <definedNames>
    <definedName name="A">#REF!</definedName>
    <definedName name="aaaa">#REF!</definedName>
    <definedName name="AAAsDAFDSAGFDSHG">#REF!</definedName>
    <definedName name="abc">#REF!</definedName>
    <definedName name="ALMOXARIFE">#REF!</definedName>
    <definedName name="Area_2" localSheetId="15">#REF!</definedName>
    <definedName name="Area_2" localSheetId="9">#REF!</definedName>
    <definedName name="Area_2" localSheetId="4">#REF!</definedName>
    <definedName name="Area_2" localSheetId="6">#REF!</definedName>
    <definedName name="Area_2" localSheetId="7">#REF!</definedName>
    <definedName name="Area_2" localSheetId="5">#REF!</definedName>
    <definedName name="Area_2" localSheetId="8">#REF!</definedName>
    <definedName name="Area_2" localSheetId="17">#REF!</definedName>
    <definedName name="Area_2" localSheetId="14">#REF!</definedName>
    <definedName name="Area_2" localSheetId="11">#REF!</definedName>
    <definedName name="Area_2" localSheetId="10">#REF!</definedName>
    <definedName name="Area_2" localSheetId="12">#REF!</definedName>
    <definedName name="Area_2" localSheetId="16">#REF!</definedName>
    <definedName name="Area_2" localSheetId="3">#REF!</definedName>
    <definedName name="Area_2" localSheetId="2">#REF!</definedName>
    <definedName name="Area_2" localSheetId="13">#REF!</definedName>
    <definedName name="Area_2">#REF!</definedName>
    <definedName name="Area_3" localSheetId="15">#REF!</definedName>
    <definedName name="Area_3" localSheetId="9">#REF!</definedName>
    <definedName name="Area_3" localSheetId="4">#REF!</definedName>
    <definedName name="Area_3" localSheetId="6">#REF!</definedName>
    <definedName name="Area_3" localSheetId="7">#REF!</definedName>
    <definedName name="Area_3" localSheetId="5">#REF!</definedName>
    <definedName name="Area_3" localSheetId="8">#REF!</definedName>
    <definedName name="Area_3" localSheetId="17">#REF!</definedName>
    <definedName name="Area_3" localSheetId="14">#REF!</definedName>
    <definedName name="Area_3" localSheetId="11">#REF!</definedName>
    <definedName name="Area_3" localSheetId="10">#REF!</definedName>
    <definedName name="Area_3" localSheetId="12">#REF!</definedName>
    <definedName name="Area_3" localSheetId="16">#REF!</definedName>
    <definedName name="Area_3" localSheetId="3">#REF!</definedName>
    <definedName name="Area_3" localSheetId="2">#REF!</definedName>
    <definedName name="Area_3" localSheetId="13">#REF!</definedName>
    <definedName name="Area_3">#REF!</definedName>
    <definedName name="_xlnm.Print_Area" localSheetId="15">ARS!$A$1:$I$145</definedName>
    <definedName name="_xlnm.Print_Area" localSheetId="9">DEAER!$A$1:$I$146</definedName>
    <definedName name="_xlnm.Print_Area" localSheetId="4">DEAIN!$A$1:$I$146</definedName>
    <definedName name="_xlnm.Print_Area" localSheetId="6">DELEMIG_LEBLON!$A$1:$I$145</definedName>
    <definedName name="_xlnm.Print_Area" localSheetId="7">DELEMIG_RIO_SUL!$A$1:$I$145</definedName>
    <definedName name="_xlnm.Print_Area" localSheetId="5">DELEMIG_SDU!$A$1:$I$145</definedName>
    <definedName name="_xlnm.Print_Area" localSheetId="8">DELEMIG_VIA_PARQUE!$A$1:$I$145</definedName>
    <definedName name="_xlnm.Print_Area" localSheetId="17">DEPOM_ARS!$A$1:$I$145</definedName>
    <definedName name="_xlnm.Print_Area" localSheetId="14">GOY!$A$1:$I$145</definedName>
    <definedName name="_xlnm.Print_Area" localSheetId="11">MCE!$A$1:$I$145</definedName>
    <definedName name="_xlnm.Print_Area" localSheetId="10">NIG!$A$1:$I$145</definedName>
    <definedName name="_xlnm.Print_Area" localSheetId="12">NRI!$A$1:$I$145</definedName>
    <definedName name="_xlnm.Print_Area" localSheetId="16">POSPET!$A$1:$I$145</definedName>
    <definedName name="_xlnm.Print_Area" localSheetId="3">SEDE!$A$1:$I$145</definedName>
    <definedName name="_xlnm.Print_Area" localSheetId="2">SUPERVISOR!$A$1:$I$145</definedName>
    <definedName name="_xlnm.Print_Area" localSheetId="13">VRA!$A$1:$I$145</definedName>
    <definedName name="aREA1" localSheetId="15">#REF!</definedName>
    <definedName name="aREA1" localSheetId="9">#REF!</definedName>
    <definedName name="aREA1" localSheetId="4">#REF!</definedName>
    <definedName name="aREA1" localSheetId="6">#REF!</definedName>
    <definedName name="aREA1" localSheetId="7">#REF!</definedName>
    <definedName name="aREA1" localSheetId="5">#REF!</definedName>
    <definedName name="aREA1" localSheetId="8">#REF!</definedName>
    <definedName name="aREA1" localSheetId="17">#REF!</definedName>
    <definedName name="aREA1" localSheetId="14">#REF!</definedName>
    <definedName name="aREA1" localSheetId="11">#REF!</definedName>
    <definedName name="aREA1" localSheetId="10">#REF!</definedName>
    <definedName name="aREA1" localSheetId="12">#REF!</definedName>
    <definedName name="aREA1" localSheetId="16">#REF!</definedName>
    <definedName name="aREA1" localSheetId="3">#REF!</definedName>
    <definedName name="aREA1" localSheetId="2">#REF!</definedName>
    <definedName name="aREA1" localSheetId="13">#REF!</definedName>
    <definedName name="aREA1">#REF!</definedName>
    <definedName name="area2" localSheetId="15">#REF!</definedName>
    <definedName name="area2" localSheetId="9">#REF!</definedName>
    <definedName name="area2" localSheetId="4">#REF!</definedName>
    <definedName name="area2" localSheetId="6">#REF!</definedName>
    <definedName name="area2" localSheetId="7">#REF!</definedName>
    <definedName name="area2" localSheetId="5">#REF!</definedName>
    <definedName name="area2" localSheetId="8">#REF!</definedName>
    <definedName name="area2" localSheetId="17">#REF!</definedName>
    <definedName name="area2" localSheetId="14">#REF!</definedName>
    <definedName name="area2" localSheetId="11">#REF!</definedName>
    <definedName name="area2" localSheetId="10">#REF!</definedName>
    <definedName name="area2" localSheetId="12">#REF!</definedName>
    <definedName name="area2" localSheetId="16">#REF!</definedName>
    <definedName name="area2" localSheetId="3">#REF!</definedName>
    <definedName name="area2" localSheetId="2">#REF!</definedName>
    <definedName name="area2" localSheetId="13">#REF!</definedName>
    <definedName name="area2">#REF!</definedName>
    <definedName name="Area3" localSheetId="15">#REF!</definedName>
    <definedName name="Area3" localSheetId="9">#REF!</definedName>
    <definedName name="Area3" localSheetId="4">#REF!</definedName>
    <definedName name="Area3" localSheetId="6">#REF!</definedName>
    <definedName name="Area3" localSheetId="7">#REF!</definedName>
    <definedName name="Area3" localSheetId="5">#REF!</definedName>
    <definedName name="Area3" localSheetId="8">#REF!</definedName>
    <definedName name="Area3" localSheetId="17">#REF!</definedName>
    <definedName name="Area3" localSheetId="14">#REF!</definedName>
    <definedName name="Area3" localSheetId="11">#REF!</definedName>
    <definedName name="Area3" localSheetId="10">#REF!</definedName>
    <definedName name="Area3" localSheetId="12">#REF!</definedName>
    <definedName name="Area3" localSheetId="16">#REF!</definedName>
    <definedName name="Area3" localSheetId="3">#REF!</definedName>
    <definedName name="Area3" localSheetId="2">#REF!</definedName>
    <definedName name="Area3" localSheetId="13">#REF!</definedName>
    <definedName name="Area3">#REF!</definedName>
    <definedName name="Area4" localSheetId="15">#REF!</definedName>
    <definedName name="Area4" localSheetId="9">#REF!</definedName>
    <definedName name="Area4" localSheetId="4">#REF!</definedName>
    <definedName name="Area4" localSheetId="6">#REF!</definedName>
    <definedName name="Area4" localSheetId="7">#REF!</definedName>
    <definedName name="Area4" localSheetId="5">#REF!</definedName>
    <definedName name="Area4" localSheetId="8">#REF!</definedName>
    <definedName name="Area4" localSheetId="17">#REF!</definedName>
    <definedName name="Area4" localSheetId="14">#REF!</definedName>
    <definedName name="Area4" localSheetId="11">#REF!</definedName>
    <definedName name="Area4" localSheetId="10">#REF!</definedName>
    <definedName name="Area4" localSheetId="12">#REF!</definedName>
    <definedName name="Area4" localSheetId="16">#REF!</definedName>
    <definedName name="Area4" localSheetId="3">#REF!</definedName>
    <definedName name="Area4" localSheetId="2">#REF!</definedName>
    <definedName name="Area4" localSheetId="13">#REF!</definedName>
    <definedName name="Area4">#REF!</definedName>
    <definedName name="ARTÍFICE_VRA" localSheetId="15">#REF!</definedName>
    <definedName name="ARTÍFICE_VRA" localSheetId="9">#REF!</definedName>
    <definedName name="ARTÍFICE_VRA" localSheetId="4">#REF!</definedName>
    <definedName name="ARTÍFICE_VRA" localSheetId="6">#REF!</definedName>
    <definedName name="ARTÍFICE_VRA" localSheetId="7">#REF!</definedName>
    <definedName name="ARTÍFICE_VRA" localSheetId="5">#REF!</definedName>
    <definedName name="ARTÍFICE_VRA" localSheetId="8">#REF!</definedName>
    <definedName name="ARTÍFICE_VRA" localSheetId="17">#REF!</definedName>
    <definedName name="ARTÍFICE_VRA" localSheetId="14">#REF!</definedName>
    <definedName name="ARTÍFICE_VRA" localSheetId="11">#REF!</definedName>
    <definedName name="ARTÍFICE_VRA" localSheetId="10">#REF!</definedName>
    <definedName name="ARTÍFICE_VRA" localSheetId="12">#REF!</definedName>
    <definedName name="ARTÍFICE_VRA" localSheetId="16">#REF!</definedName>
    <definedName name="ARTÍFICE_VRA" localSheetId="3">#REF!</definedName>
    <definedName name="ARTÍFICE_VRA" localSheetId="2">#REF!</definedName>
    <definedName name="ARTÍFICE_VRA" localSheetId="13">#REF!</definedName>
    <definedName name="ARTÍFICE_VRA">#REF!</definedName>
    <definedName name="ARTÍFICEVRA" localSheetId="15">#REF!</definedName>
    <definedName name="ARTÍFICEVRA" localSheetId="9">#REF!</definedName>
    <definedName name="ARTÍFICEVRA" localSheetId="4">#REF!</definedName>
    <definedName name="ARTÍFICEVRA" localSheetId="6">#REF!</definedName>
    <definedName name="ARTÍFICEVRA" localSheetId="7">#REF!</definedName>
    <definedName name="ARTÍFICEVRA" localSheetId="5">#REF!</definedName>
    <definedName name="ARTÍFICEVRA" localSheetId="8">#REF!</definedName>
    <definedName name="ARTÍFICEVRA" localSheetId="17">#REF!</definedName>
    <definedName name="ARTÍFICEVRA" localSheetId="14">#REF!</definedName>
    <definedName name="ARTÍFICEVRA" localSheetId="11">#REF!</definedName>
    <definedName name="ARTÍFICEVRA" localSheetId="10">#REF!</definedName>
    <definedName name="ARTÍFICEVRA" localSheetId="12">#REF!</definedName>
    <definedName name="ARTÍFICEVRA" localSheetId="16">#REF!</definedName>
    <definedName name="ARTÍFICEVRA" localSheetId="3">#REF!</definedName>
    <definedName name="ARTÍFICEVRA" localSheetId="2">#REF!</definedName>
    <definedName name="ARTÍFICEVRA" localSheetId="13">#REF!</definedName>
    <definedName name="ARTÍFICEVRA">#REF!</definedName>
    <definedName name="B">#REF!</definedName>
    <definedName name="cbgnfgjg">#REF!</definedName>
    <definedName name="CDGFNFVBH">#REF!</definedName>
    <definedName name="E">#REF!</definedName>
    <definedName name="Excel_BuilIn" localSheetId="15">#REF!</definedName>
    <definedName name="Excel_BuilIn" localSheetId="9">#REF!</definedName>
    <definedName name="Excel_BuilIn" localSheetId="4">#REF!</definedName>
    <definedName name="Excel_BuilIn" localSheetId="6">#REF!</definedName>
    <definedName name="Excel_BuilIn" localSheetId="7">#REF!</definedName>
    <definedName name="Excel_BuilIn" localSheetId="5">#REF!</definedName>
    <definedName name="Excel_BuilIn" localSheetId="8">#REF!</definedName>
    <definedName name="Excel_BuilIn" localSheetId="17">#REF!</definedName>
    <definedName name="Excel_BuilIn" localSheetId="14">#REF!</definedName>
    <definedName name="Excel_BuilIn" localSheetId="11">#REF!</definedName>
    <definedName name="Excel_BuilIn" localSheetId="10">#REF!</definedName>
    <definedName name="Excel_BuilIn" localSheetId="12">#REF!</definedName>
    <definedName name="Excel_BuilIn" localSheetId="16">#REF!</definedName>
    <definedName name="Excel_BuilIn" localSheetId="3">#REF!</definedName>
    <definedName name="Excel_BuilIn" localSheetId="2">#REF!</definedName>
    <definedName name="Excel_BuilIn" localSheetId="13">#REF!</definedName>
    <definedName name="Excel_BuilIn">#REF!</definedName>
    <definedName name="Excel_BuiltIn_Print_Area" localSheetId="15">#REF!</definedName>
    <definedName name="Excel_BuiltIn_Print_Area" localSheetId="9">#REF!</definedName>
    <definedName name="Excel_BuiltIn_Print_Area" localSheetId="4">#REF!</definedName>
    <definedName name="Excel_BuiltIn_Print_Area" localSheetId="6">#REF!</definedName>
    <definedName name="Excel_BuiltIn_Print_Area" localSheetId="7">#REF!</definedName>
    <definedName name="Excel_BuiltIn_Print_Area" localSheetId="5">#REF!</definedName>
    <definedName name="Excel_BuiltIn_Print_Area" localSheetId="8">#REF!</definedName>
    <definedName name="Excel_BuiltIn_Print_Area" localSheetId="17">#REF!</definedName>
    <definedName name="Excel_BuiltIn_Print_Area" localSheetId="14">#REF!</definedName>
    <definedName name="Excel_BuiltIn_Print_Area" localSheetId="11">#REF!</definedName>
    <definedName name="Excel_BuiltIn_Print_Area" localSheetId="10">#REF!</definedName>
    <definedName name="Excel_BuiltIn_Print_Area" localSheetId="12">#REF!</definedName>
    <definedName name="Excel_BuiltIn_Print_Area" localSheetId="16">#REF!</definedName>
    <definedName name="Excel_BuiltIn_Print_Area" localSheetId="3">#REF!</definedName>
    <definedName name="Excel_BuiltIn_Print_Area" localSheetId="2">#REF!</definedName>
    <definedName name="Excel_BuiltIn_Print_Area" localSheetId="13">#REF!</definedName>
    <definedName name="Excel_BuiltIn_Print_Area">#REF!</definedName>
    <definedName name="Excel_BuiltIn_Print_Area_1" localSheetId="15">#REF!</definedName>
    <definedName name="Excel_BuiltIn_Print_Area_1" localSheetId="9">#REF!</definedName>
    <definedName name="Excel_BuiltIn_Print_Area_1" localSheetId="4">#REF!</definedName>
    <definedName name="Excel_BuiltIn_Print_Area_1" localSheetId="6">#REF!</definedName>
    <definedName name="Excel_BuiltIn_Print_Area_1" localSheetId="7">#REF!</definedName>
    <definedName name="Excel_BuiltIn_Print_Area_1" localSheetId="5">#REF!</definedName>
    <definedName name="Excel_BuiltIn_Print_Area_1" localSheetId="8">#REF!</definedName>
    <definedName name="Excel_BuiltIn_Print_Area_1" localSheetId="17">#REF!</definedName>
    <definedName name="Excel_BuiltIn_Print_Area_1" localSheetId="14">#REF!</definedName>
    <definedName name="Excel_BuiltIn_Print_Area_1" localSheetId="11">#REF!</definedName>
    <definedName name="Excel_BuiltIn_Print_Area_1" localSheetId="10">#REF!</definedName>
    <definedName name="Excel_BuiltIn_Print_Area_1" localSheetId="12">#REF!</definedName>
    <definedName name="Excel_BuiltIn_Print_Area_1" localSheetId="16">#REF!</definedName>
    <definedName name="Excel_BuiltIn_Print_Area_1" localSheetId="3">#REF!</definedName>
    <definedName name="Excel_BuiltIn_Print_Area_1" localSheetId="2">#REF!</definedName>
    <definedName name="Excel_BuiltIn_Print_Area_1" localSheetId="13">#REF!</definedName>
    <definedName name="Excel_BuiltIn_Print_Area_1">#REF!</definedName>
    <definedName name="Excel_BuiltIn_Print_Area_2" localSheetId="15">#REF!</definedName>
    <definedName name="Excel_BuiltIn_Print_Area_2" localSheetId="9">#REF!</definedName>
    <definedName name="Excel_BuiltIn_Print_Area_2" localSheetId="4">#REF!</definedName>
    <definedName name="Excel_BuiltIn_Print_Area_2" localSheetId="6">#REF!</definedName>
    <definedName name="Excel_BuiltIn_Print_Area_2" localSheetId="7">#REF!</definedName>
    <definedName name="Excel_BuiltIn_Print_Area_2" localSheetId="5">#REF!</definedName>
    <definedName name="Excel_BuiltIn_Print_Area_2" localSheetId="8">#REF!</definedName>
    <definedName name="Excel_BuiltIn_Print_Area_2" localSheetId="17">#REF!</definedName>
    <definedName name="Excel_BuiltIn_Print_Area_2" localSheetId="14">#REF!</definedName>
    <definedName name="Excel_BuiltIn_Print_Area_2" localSheetId="11">#REF!</definedName>
    <definedName name="Excel_BuiltIn_Print_Area_2" localSheetId="10">#REF!</definedName>
    <definedName name="Excel_BuiltIn_Print_Area_2" localSheetId="12">#REF!</definedName>
    <definedName name="Excel_BuiltIn_Print_Area_2" localSheetId="16">#REF!</definedName>
    <definedName name="Excel_BuiltIn_Print_Area_2" localSheetId="3">#REF!</definedName>
    <definedName name="Excel_BuiltIn_Print_Area_2" localSheetId="2">#REF!</definedName>
    <definedName name="Excel_BuiltIn_Print_Area_2" localSheetId="13">#REF!</definedName>
    <definedName name="Excel_BuiltIn_Print_Area_2">#REF!</definedName>
    <definedName name="Excel_um" localSheetId="15">#REF!</definedName>
    <definedName name="Excel_um" localSheetId="9">#REF!</definedName>
    <definedName name="Excel_um" localSheetId="4">#REF!</definedName>
    <definedName name="Excel_um" localSheetId="6">#REF!</definedName>
    <definedName name="Excel_um" localSheetId="7">#REF!</definedName>
    <definedName name="Excel_um" localSheetId="5">#REF!</definedName>
    <definedName name="Excel_um" localSheetId="8">#REF!</definedName>
    <definedName name="Excel_um" localSheetId="17">#REF!</definedName>
    <definedName name="Excel_um" localSheetId="14">#REF!</definedName>
    <definedName name="Excel_um" localSheetId="11">#REF!</definedName>
    <definedName name="Excel_um" localSheetId="10">#REF!</definedName>
    <definedName name="Excel_um" localSheetId="12">#REF!</definedName>
    <definedName name="Excel_um" localSheetId="16">#REF!</definedName>
    <definedName name="Excel_um" localSheetId="3">#REF!</definedName>
    <definedName name="Excel_um" localSheetId="2">#REF!</definedName>
    <definedName name="Excel_um" localSheetId="13">#REF!</definedName>
    <definedName name="Excel_um">#REF!</definedName>
    <definedName name="FTHRTGJHG">#REF!</definedName>
    <definedName name="gkghkj">#REF!</definedName>
    <definedName name="INSUMO" localSheetId="15">#REF!</definedName>
    <definedName name="INSUMO" localSheetId="9">#REF!</definedName>
    <definedName name="INSUMO" localSheetId="4">#REF!</definedName>
    <definedName name="INSUMO" localSheetId="6">#REF!</definedName>
    <definedName name="INSUMO" localSheetId="7">#REF!</definedName>
    <definedName name="INSUMO" localSheetId="5">#REF!</definedName>
    <definedName name="INSUMO" localSheetId="8">#REF!</definedName>
    <definedName name="INSUMO" localSheetId="17">#REF!</definedName>
    <definedName name="INSUMO" localSheetId="14">#REF!</definedName>
    <definedName name="INSUMO" localSheetId="11">#REF!</definedName>
    <definedName name="INSUMO" localSheetId="10">#REF!</definedName>
    <definedName name="INSUMO" localSheetId="12">#REF!</definedName>
    <definedName name="INSUMO" localSheetId="16">#REF!</definedName>
    <definedName name="INSUMO" localSheetId="3">#REF!</definedName>
    <definedName name="INSUMO" localSheetId="2">#REF!</definedName>
    <definedName name="INSUMO" localSheetId="13">#REF!</definedName>
    <definedName name="INSUMO">#REF!</definedName>
    <definedName name="Pintor" localSheetId="15">#REF!</definedName>
    <definedName name="Pintor" localSheetId="9">#REF!</definedName>
    <definedName name="Pintor" localSheetId="4">#REF!</definedName>
    <definedName name="Pintor" localSheetId="6">#REF!</definedName>
    <definedName name="Pintor" localSheetId="7">#REF!</definedName>
    <definedName name="Pintor" localSheetId="5">#REF!</definedName>
    <definedName name="Pintor" localSheetId="8">#REF!</definedName>
    <definedName name="Pintor" localSheetId="17">#REF!</definedName>
    <definedName name="Pintor" localSheetId="14">#REF!</definedName>
    <definedName name="Pintor" localSheetId="11">#REF!</definedName>
    <definedName name="Pintor" localSheetId="10">#REF!</definedName>
    <definedName name="Pintor" localSheetId="12">#REF!</definedName>
    <definedName name="Pintor" localSheetId="16">#REF!</definedName>
    <definedName name="Pintor" localSheetId="3">#REF!</definedName>
    <definedName name="Pintor" localSheetId="2">#REF!</definedName>
    <definedName name="Pintor" localSheetId="13">#REF!</definedName>
    <definedName name="Pintor">#REF!</definedName>
    <definedName name="Pintor1" localSheetId="15">#REF!</definedName>
    <definedName name="Pintor1" localSheetId="9">#REF!</definedName>
    <definedName name="Pintor1" localSheetId="4">#REF!</definedName>
    <definedName name="Pintor1" localSheetId="6">#REF!</definedName>
    <definedName name="Pintor1" localSheetId="7">#REF!</definedName>
    <definedName name="Pintor1" localSheetId="5">#REF!</definedName>
    <definedName name="Pintor1" localSheetId="8">#REF!</definedName>
    <definedName name="Pintor1" localSheetId="17">#REF!</definedName>
    <definedName name="Pintor1" localSheetId="14">#REF!</definedName>
    <definedName name="Pintor1" localSheetId="11">#REF!</definedName>
    <definedName name="Pintor1" localSheetId="10">#REF!</definedName>
    <definedName name="Pintor1" localSheetId="12">#REF!</definedName>
    <definedName name="Pintor1" localSheetId="16">#REF!</definedName>
    <definedName name="Pintor1" localSheetId="3">#REF!</definedName>
    <definedName name="Pintor1" localSheetId="2">#REF!</definedName>
    <definedName name="Pintor1" localSheetId="13">#REF!</definedName>
    <definedName name="Pintor1">#REF!</definedName>
    <definedName name="RTUJH">#REF!</definedName>
    <definedName name="SDFGDFGF">#REF!</definedName>
    <definedName name="SDFGSDGASDF">#REF!</definedName>
    <definedName name="segdfhg">#REF!</definedName>
    <definedName name="SHGFSDHFFDG">#REF!</definedName>
    <definedName name="um" localSheetId="15">#REF!</definedName>
    <definedName name="um" localSheetId="9">#REF!</definedName>
    <definedName name="um" localSheetId="4">#REF!</definedName>
    <definedName name="um" localSheetId="6">#REF!</definedName>
    <definedName name="um" localSheetId="7">#REF!</definedName>
    <definedName name="um" localSheetId="5">#REF!</definedName>
    <definedName name="um" localSheetId="8">#REF!</definedName>
    <definedName name="um" localSheetId="17">#REF!</definedName>
    <definedName name="um" localSheetId="14">#REF!</definedName>
    <definedName name="um" localSheetId="11">#REF!</definedName>
    <definedName name="um" localSheetId="10">#REF!</definedName>
    <definedName name="um" localSheetId="12">#REF!</definedName>
    <definedName name="um" localSheetId="16">#REF!</definedName>
    <definedName name="um" localSheetId="3">#REF!</definedName>
    <definedName name="um" localSheetId="2">#REF!</definedName>
    <definedName name="um" localSheetId="13">#REF!</definedName>
    <definedName name="um">#REF!</definedName>
    <definedName name="VRA" localSheetId="15">#REF!</definedName>
    <definedName name="VRA" localSheetId="9">#REF!</definedName>
    <definedName name="VRA" localSheetId="4">#REF!</definedName>
    <definedName name="VRA" localSheetId="6">#REF!</definedName>
    <definedName name="VRA" localSheetId="7">#REF!</definedName>
    <definedName name="VRA" localSheetId="5">#REF!</definedName>
    <definedName name="VRA" localSheetId="8">#REF!</definedName>
    <definedName name="VRA" localSheetId="17">#REF!</definedName>
    <definedName name="VRA" localSheetId="14">#REF!</definedName>
    <definedName name="VRA" localSheetId="11">#REF!</definedName>
    <definedName name="VRA" localSheetId="10">#REF!</definedName>
    <definedName name="VRA" localSheetId="12">#REF!</definedName>
    <definedName name="VRA" localSheetId="16">#REF!</definedName>
    <definedName name="VRA" localSheetId="3">#REF!</definedName>
    <definedName name="VRA" localSheetId="2">#REF!</definedName>
    <definedName name="VRA" localSheetId="13">#REF!</definedName>
    <definedName name="VRA">#REF!</definedName>
    <definedName name="zdfsdf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7" l="1"/>
  <c r="J7" i="7" s="1"/>
  <c r="I26" i="7" s="1"/>
  <c r="I8" i="7"/>
  <c r="J8" i="7"/>
  <c r="I9" i="7"/>
  <c r="J9" i="7"/>
  <c r="I10" i="7"/>
  <c r="J10" i="7"/>
  <c r="I11" i="7"/>
  <c r="J11" i="7"/>
  <c r="I12" i="7"/>
  <c r="J12" i="7"/>
  <c r="I13" i="7"/>
  <c r="J13" i="7"/>
  <c r="I14" i="7"/>
  <c r="J14" i="7"/>
  <c r="I15" i="7"/>
  <c r="J15" i="7"/>
  <c r="I16" i="7"/>
  <c r="J16" i="7"/>
  <c r="I17" i="7"/>
  <c r="J17" i="7"/>
  <c r="I18" i="7"/>
  <c r="J18" i="7"/>
  <c r="I19" i="7"/>
  <c r="J19" i="7"/>
  <c r="I20" i="7"/>
  <c r="J20" i="7"/>
  <c r="I21" i="7"/>
  <c r="J21" i="7"/>
  <c r="I22" i="7"/>
  <c r="J22" i="7"/>
  <c r="I47" i="35"/>
  <c r="I47" i="21"/>
  <c r="I47" i="22"/>
  <c r="I47" i="24"/>
  <c r="I47" i="26"/>
  <c r="I47" i="27"/>
  <c r="I47" i="25"/>
  <c r="I47" i="29"/>
  <c r="I47" i="30"/>
  <c r="I47" i="32"/>
  <c r="I47" i="33"/>
  <c r="I47" i="34"/>
  <c r="I47" i="28"/>
  <c r="I47" i="23"/>
  <c r="I47" i="19"/>
  <c r="H92" i="35" l="1"/>
  <c r="H91" i="35"/>
  <c r="H90" i="35"/>
  <c r="H89" i="35"/>
  <c r="H88" i="35"/>
  <c r="H87" i="35"/>
  <c r="H92" i="21"/>
  <c r="H91" i="21"/>
  <c r="H90" i="21"/>
  <c r="H89" i="21"/>
  <c r="H88" i="21"/>
  <c r="H87" i="21"/>
  <c r="H92" i="22"/>
  <c r="H91" i="22"/>
  <c r="H90" i="22"/>
  <c r="H89" i="22"/>
  <c r="H88" i="22"/>
  <c r="H87" i="22"/>
  <c r="H92" i="24"/>
  <c r="H91" i="24"/>
  <c r="H90" i="24"/>
  <c r="H89" i="24"/>
  <c r="H88" i="24"/>
  <c r="H87" i="24"/>
  <c r="H92" i="26"/>
  <c r="H91" i="26"/>
  <c r="H90" i="26"/>
  <c r="H89" i="26"/>
  <c r="H88" i="26"/>
  <c r="H87" i="26"/>
  <c r="H92" i="27"/>
  <c r="H91" i="27"/>
  <c r="H90" i="27"/>
  <c r="H89" i="27"/>
  <c r="H88" i="27"/>
  <c r="H87" i="27"/>
  <c r="H92" i="25"/>
  <c r="H91" i="25"/>
  <c r="H90" i="25"/>
  <c r="H89" i="25"/>
  <c r="H88" i="25"/>
  <c r="H87" i="25"/>
  <c r="H92" i="29"/>
  <c r="H91" i="29"/>
  <c r="H90" i="29"/>
  <c r="H89" i="29"/>
  <c r="H88" i="29"/>
  <c r="H87" i="29"/>
  <c r="H92" i="30"/>
  <c r="H91" i="30"/>
  <c r="H90" i="30"/>
  <c r="H89" i="30"/>
  <c r="H88" i="30"/>
  <c r="H87" i="30"/>
  <c r="H92" i="32"/>
  <c r="H91" i="32"/>
  <c r="H90" i="32"/>
  <c r="H89" i="32"/>
  <c r="H88" i="32"/>
  <c r="H87" i="32"/>
  <c r="H92" i="33"/>
  <c r="H91" i="33"/>
  <c r="H90" i="33"/>
  <c r="H89" i="33"/>
  <c r="H88" i="33"/>
  <c r="H87" i="33"/>
  <c r="H92" i="34"/>
  <c r="H91" i="34"/>
  <c r="H90" i="34"/>
  <c r="H89" i="34"/>
  <c r="H88" i="34"/>
  <c r="H87" i="34"/>
  <c r="H92" i="28"/>
  <c r="H91" i="28"/>
  <c r="H90" i="28"/>
  <c r="H89" i="28"/>
  <c r="H88" i="28"/>
  <c r="H87" i="28"/>
  <c r="H92" i="23"/>
  <c r="H91" i="23"/>
  <c r="H90" i="23"/>
  <c r="H89" i="23"/>
  <c r="H88" i="23"/>
  <c r="H87" i="23"/>
  <c r="H92" i="19"/>
  <c r="H91" i="19"/>
  <c r="H90" i="19"/>
  <c r="H89" i="19"/>
  <c r="H88" i="19"/>
  <c r="H87" i="19"/>
  <c r="H91" i="20"/>
  <c r="H88" i="20"/>
  <c r="H81" i="35" l="1"/>
  <c r="H79" i="35"/>
  <c r="H78" i="35"/>
  <c r="H76" i="35"/>
  <c r="H81" i="21"/>
  <c r="H79" i="21"/>
  <c r="H78" i="21"/>
  <c r="H76" i="21"/>
  <c r="H77" i="21" s="1"/>
  <c r="H81" i="22"/>
  <c r="H79" i="22"/>
  <c r="H78" i="22"/>
  <c r="H76" i="22"/>
  <c r="H77" i="22" s="1"/>
  <c r="H81" i="24"/>
  <c r="H79" i="24"/>
  <c r="H78" i="24"/>
  <c r="H76" i="24"/>
  <c r="H77" i="24" s="1"/>
  <c r="H81" i="26"/>
  <c r="H79" i="26"/>
  <c r="H78" i="26"/>
  <c r="H76" i="26"/>
  <c r="H81" i="27"/>
  <c r="H79" i="27"/>
  <c r="H78" i="27"/>
  <c r="H76" i="27"/>
  <c r="H77" i="27" s="1"/>
  <c r="H81" i="25"/>
  <c r="H79" i="25"/>
  <c r="H78" i="25"/>
  <c r="H76" i="25"/>
  <c r="H81" i="29"/>
  <c r="H79" i="29"/>
  <c r="H78" i="29"/>
  <c r="H76" i="29"/>
  <c r="H77" i="29" s="1"/>
  <c r="H81" i="30"/>
  <c r="H79" i="30"/>
  <c r="H78" i="30"/>
  <c r="H76" i="30"/>
  <c r="H77" i="30" s="1"/>
  <c r="H81" i="32"/>
  <c r="H79" i="32"/>
  <c r="H78" i="32"/>
  <c r="H76" i="32"/>
  <c r="H77" i="32" s="1"/>
  <c r="H81" i="33"/>
  <c r="H79" i="33"/>
  <c r="H78" i="33"/>
  <c r="H76" i="33"/>
  <c r="H81" i="34"/>
  <c r="H79" i="34"/>
  <c r="H78" i="34"/>
  <c r="H76" i="34"/>
  <c r="H77" i="34" s="1"/>
  <c r="H81" i="28"/>
  <c r="H79" i="28"/>
  <c r="H78" i="28"/>
  <c r="H76" i="28"/>
  <c r="H77" i="28" s="1"/>
  <c r="H81" i="23"/>
  <c r="H79" i="23"/>
  <c r="H78" i="23"/>
  <c r="H76" i="23"/>
  <c r="H77" i="23" s="1"/>
  <c r="H81" i="19"/>
  <c r="H79" i="19"/>
  <c r="H78" i="19"/>
  <c r="H76" i="19"/>
  <c r="H77" i="19" s="1"/>
  <c r="H76" i="20"/>
  <c r="H77" i="35" l="1"/>
  <c r="H77" i="26"/>
  <c r="H77" i="25"/>
  <c r="H77" i="33"/>
  <c r="H92" i="20" l="1"/>
  <c r="C58" i="36" l="1"/>
  <c r="H81" i="20" l="1"/>
  <c r="H78" i="20"/>
  <c r="C45" i="36"/>
  <c r="C44" i="36"/>
  <c r="C43" i="36"/>
  <c r="C16" i="36"/>
  <c r="C15" i="36"/>
  <c r="H119" i="20" l="1"/>
  <c r="H97" i="20"/>
  <c r="H90" i="20"/>
  <c r="H89" i="20"/>
  <c r="H77" i="20"/>
  <c r="H79" i="20"/>
  <c r="H27" i="20"/>
  <c r="G58" i="20" s="1"/>
  <c r="H53" i="20"/>
  <c r="H80" i="20" s="1"/>
  <c r="H28" i="20"/>
  <c r="H34" i="20" s="1"/>
  <c r="G60" i="20"/>
  <c r="H87" i="20"/>
  <c r="H40" i="20"/>
  <c r="H39" i="20"/>
  <c r="I88" i="20" l="1"/>
  <c r="I78" i="20"/>
  <c r="I76" i="20"/>
  <c r="I81" i="20"/>
  <c r="I80" i="20"/>
  <c r="I79" i="20"/>
  <c r="I87" i="20"/>
  <c r="I77" i="20"/>
  <c r="I91" i="20"/>
  <c r="H128" i="20"/>
  <c r="I90" i="20"/>
  <c r="I89" i="20"/>
  <c r="I92" i="20"/>
  <c r="H40" i="35" l="1"/>
  <c r="H40" i="22"/>
  <c r="H40" i="21"/>
  <c r="H40" i="24"/>
  <c r="H40" i="26"/>
  <c r="H40" i="27"/>
  <c r="H40" i="25"/>
  <c r="H40" i="29"/>
  <c r="H40" i="30"/>
  <c r="H40" i="32"/>
  <c r="H40" i="33"/>
  <c r="H40" i="34"/>
  <c r="H40" i="28"/>
  <c r="H40" i="23"/>
  <c r="H40" i="19"/>
  <c r="H58" i="20" l="1"/>
  <c r="H98" i="32" l="1"/>
  <c r="G5" i="5" l="1"/>
  <c r="H5" i="5" s="1"/>
  <c r="I5" i="5" s="1"/>
  <c r="H113" i="23" l="1"/>
  <c r="H113" i="30"/>
  <c r="F26" i="7"/>
  <c r="C141" i="35"/>
  <c r="H119" i="35"/>
  <c r="H123" i="35" s="1"/>
  <c r="G60" i="35"/>
  <c r="H59" i="35" s="1"/>
  <c r="H57" i="35"/>
  <c r="H53" i="35"/>
  <c r="H80" i="35" s="1"/>
  <c r="H41" i="35"/>
  <c r="H27" i="35"/>
  <c r="C141" i="34"/>
  <c r="H119" i="34"/>
  <c r="H123" i="34" s="1"/>
  <c r="G60" i="34"/>
  <c r="H59" i="34"/>
  <c r="H57" i="34"/>
  <c r="H53" i="34"/>
  <c r="H80" i="34" s="1"/>
  <c r="H41" i="34"/>
  <c r="H27" i="34"/>
  <c r="H58" i="34" s="1"/>
  <c r="C141" i="33"/>
  <c r="H119" i="33"/>
  <c r="H123" i="33" s="1"/>
  <c r="G60" i="33"/>
  <c r="H59" i="33" s="1"/>
  <c r="H57" i="33"/>
  <c r="H53" i="33"/>
  <c r="H80" i="33" s="1"/>
  <c r="H41" i="33"/>
  <c r="H28" i="33"/>
  <c r="H27" i="33"/>
  <c r="H58" i="33" s="1"/>
  <c r="C141" i="32"/>
  <c r="H119" i="32"/>
  <c r="H123" i="32" s="1"/>
  <c r="G60" i="32"/>
  <c r="H59" i="32"/>
  <c r="H57" i="32"/>
  <c r="H53" i="32"/>
  <c r="H80" i="32" s="1"/>
  <c r="H41" i="32"/>
  <c r="H28" i="32"/>
  <c r="H27" i="32"/>
  <c r="H58" i="32" s="1"/>
  <c r="C142" i="30"/>
  <c r="H120" i="30"/>
  <c r="H124" i="30" s="1"/>
  <c r="G60" i="30"/>
  <c r="H59" i="30" s="1"/>
  <c r="H57" i="30"/>
  <c r="H53" i="30"/>
  <c r="H80" i="30" s="1"/>
  <c r="H41" i="30"/>
  <c r="H28" i="30"/>
  <c r="H27" i="30"/>
  <c r="H58" i="30" s="1"/>
  <c r="C141" i="29"/>
  <c r="H119" i="29"/>
  <c r="H123" i="29" s="1"/>
  <c r="G60" i="29"/>
  <c r="H57" i="29"/>
  <c r="H53" i="29"/>
  <c r="H80" i="29" s="1"/>
  <c r="H41" i="29"/>
  <c r="H27" i="29"/>
  <c r="H58" i="29" s="1"/>
  <c r="C141" i="28"/>
  <c r="H119" i="28"/>
  <c r="H123" i="28" s="1"/>
  <c r="G60" i="28"/>
  <c r="H57" i="28"/>
  <c r="H53" i="28"/>
  <c r="H80" i="28" s="1"/>
  <c r="H41" i="28"/>
  <c r="H27" i="28"/>
  <c r="C141" i="27"/>
  <c r="H119" i="27"/>
  <c r="H123" i="27" s="1"/>
  <c r="G60" i="27"/>
  <c r="H59" i="27" s="1"/>
  <c r="H57" i="27"/>
  <c r="H53" i="27"/>
  <c r="H80" i="27" s="1"/>
  <c r="H41" i="27"/>
  <c r="H28" i="27"/>
  <c r="H27" i="27"/>
  <c r="H58" i="27" s="1"/>
  <c r="C141" i="26"/>
  <c r="H119" i="26"/>
  <c r="H123" i="26" s="1"/>
  <c r="G60" i="26"/>
  <c r="H59" i="26" s="1"/>
  <c r="H57" i="26"/>
  <c r="H53" i="26"/>
  <c r="H80" i="26" s="1"/>
  <c r="H41" i="26"/>
  <c r="H27" i="26"/>
  <c r="C141" i="25"/>
  <c r="H119" i="25"/>
  <c r="H123" i="25" s="1"/>
  <c r="G60" i="25"/>
  <c r="H57" i="25"/>
  <c r="H53" i="25"/>
  <c r="H80" i="25" s="1"/>
  <c r="H41" i="25"/>
  <c r="H27" i="25"/>
  <c r="C141" i="24"/>
  <c r="H119" i="24"/>
  <c r="H123" i="24" s="1"/>
  <c r="G60" i="24"/>
  <c r="H59" i="24"/>
  <c r="H57" i="24"/>
  <c r="H53" i="24"/>
  <c r="H80" i="24" s="1"/>
  <c r="H41" i="24"/>
  <c r="H28" i="24"/>
  <c r="H27" i="24"/>
  <c r="H58" i="24" s="1"/>
  <c r="C142" i="23"/>
  <c r="H120" i="23"/>
  <c r="H124" i="23" s="1"/>
  <c r="G60" i="23"/>
  <c r="H59" i="23" s="1"/>
  <c r="H57" i="23"/>
  <c r="H53" i="23"/>
  <c r="H80" i="23" s="1"/>
  <c r="H41" i="23"/>
  <c r="H27" i="23"/>
  <c r="H58" i="23" s="1"/>
  <c r="C141" i="22"/>
  <c r="H119" i="22"/>
  <c r="H123" i="22" s="1"/>
  <c r="G60" i="22"/>
  <c r="H57" i="22"/>
  <c r="H53" i="22"/>
  <c r="H80" i="22" s="1"/>
  <c r="H41" i="22"/>
  <c r="H28" i="22"/>
  <c r="H27" i="22"/>
  <c r="H58" i="22" s="1"/>
  <c r="C141" i="21"/>
  <c r="H119" i="21"/>
  <c r="H123" i="21" s="1"/>
  <c r="G60" i="21"/>
  <c r="H59" i="21" s="1"/>
  <c r="H57" i="21"/>
  <c r="H53" i="21"/>
  <c r="H80" i="21" s="1"/>
  <c r="H41" i="21"/>
  <c r="H28" i="21"/>
  <c r="H27" i="21"/>
  <c r="H58" i="21" s="1"/>
  <c r="C141" i="20"/>
  <c r="H123" i="20"/>
  <c r="H57" i="20"/>
  <c r="H41" i="20"/>
  <c r="H28" i="35" l="1"/>
  <c r="H58" i="35"/>
  <c r="H28" i="26"/>
  <c r="H34" i="26" s="1"/>
  <c r="H58" i="26"/>
  <c r="G58" i="25"/>
  <c r="H58" i="25"/>
  <c r="H28" i="28"/>
  <c r="H58" i="28"/>
  <c r="H99" i="20"/>
  <c r="H100" i="21"/>
  <c r="H100" i="22"/>
  <c r="H100" i="23"/>
  <c r="H100" i="24"/>
  <c r="H100" i="25"/>
  <c r="H100" i="26"/>
  <c r="H100" i="27"/>
  <c r="H100" i="28"/>
  <c r="H100" i="29"/>
  <c r="H100" i="30"/>
  <c r="H100" i="32"/>
  <c r="H100" i="33"/>
  <c r="H100" i="34"/>
  <c r="H100" i="35"/>
  <c r="H98" i="24"/>
  <c r="H101" i="24" s="1"/>
  <c r="H34" i="32"/>
  <c r="G58" i="35"/>
  <c r="G58" i="22"/>
  <c r="H34" i="21"/>
  <c r="H59" i="22"/>
  <c r="H98" i="26"/>
  <c r="H59" i="25"/>
  <c r="H34" i="30"/>
  <c r="G58" i="32"/>
  <c r="H59" i="20"/>
  <c r="H64" i="20" s="1"/>
  <c r="G58" i="27"/>
  <c r="H28" i="23"/>
  <c r="H98" i="35"/>
  <c r="H98" i="22"/>
  <c r="G58" i="21"/>
  <c r="H98" i="21"/>
  <c r="H101" i="21" s="1"/>
  <c r="G58" i="24"/>
  <c r="G58" i="26"/>
  <c r="H98" i="27"/>
  <c r="H28" i="25"/>
  <c r="H98" i="25"/>
  <c r="H98" i="29"/>
  <c r="H101" i="29" s="1"/>
  <c r="G58" i="29"/>
  <c r="H59" i="29"/>
  <c r="H28" i="29"/>
  <c r="H98" i="30"/>
  <c r="H101" i="30" s="1"/>
  <c r="G58" i="30"/>
  <c r="H98" i="33"/>
  <c r="H101" i="33" s="1"/>
  <c r="G58" i="33"/>
  <c r="H98" i="34"/>
  <c r="H101" i="34" s="1"/>
  <c r="G58" i="34"/>
  <c r="H28" i="34"/>
  <c r="G58" i="28"/>
  <c r="H98" i="28"/>
  <c r="H101" i="28" s="1"/>
  <c r="H98" i="23"/>
  <c r="H101" i="23" s="1"/>
  <c r="G58" i="23"/>
  <c r="H34" i="35"/>
  <c r="H34" i="33"/>
  <c r="H34" i="28"/>
  <c r="H59" i="28"/>
  <c r="H34" i="27"/>
  <c r="H34" i="24"/>
  <c r="H34" i="22"/>
  <c r="H101" i="25" l="1"/>
  <c r="H100" i="20"/>
  <c r="I99" i="20"/>
  <c r="I100" i="20" s="1"/>
  <c r="I105" i="20" s="1"/>
  <c r="I106" i="20" s="1"/>
  <c r="H131" i="20" s="1"/>
  <c r="H101" i="35"/>
  <c r="H101" i="22"/>
  <c r="H101" i="26"/>
  <c r="H101" i="27"/>
  <c r="I89" i="35"/>
  <c r="I88" i="35"/>
  <c r="I90" i="35"/>
  <c r="I92" i="35"/>
  <c r="I87" i="35"/>
  <c r="I91" i="35"/>
  <c r="I81" i="35"/>
  <c r="I78" i="35"/>
  <c r="I76" i="35"/>
  <c r="I79" i="35"/>
  <c r="I80" i="35"/>
  <c r="I77" i="35"/>
  <c r="I87" i="21"/>
  <c r="I89" i="21"/>
  <c r="I88" i="21"/>
  <c r="I90" i="21"/>
  <c r="I100" i="21" s="1"/>
  <c r="I92" i="21"/>
  <c r="I91" i="21"/>
  <c r="I77" i="21"/>
  <c r="I76" i="21"/>
  <c r="I78" i="21"/>
  <c r="I79" i="21"/>
  <c r="I81" i="21"/>
  <c r="I80" i="21"/>
  <c r="I89" i="22"/>
  <c r="I88" i="22"/>
  <c r="I90" i="22"/>
  <c r="I92" i="22"/>
  <c r="I87" i="22"/>
  <c r="I91" i="22"/>
  <c r="I78" i="22"/>
  <c r="I79" i="22"/>
  <c r="I81" i="22"/>
  <c r="I77" i="22"/>
  <c r="I80" i="22"/>
  <c r="I76" i="22"/>
  <c r="I87" i="24"/>
  <c r="I91" i="24"/>
  <c r="I88" i="24"/>
  <c r="I90" i="24"/>
  <c r="I100" i="24" s="1"/>
  <c r="I92" i="24"/>
  <c r="I89" i="24"/>
  <c r="I79" i="24"/>
  <c r="I81" i="24"/>
  <c r="I80" i="24"/>
  <c r="I76" i="24"/>
  <c r="I78" i="24"/>
  <c r="I77" i="24"/>
  <c r="I92" i="26"/>
  <c r="I88" i="26"/>
  <c r="I90" i="26"/>
  <c r="I91" i="26"/>
  <c r="I89" i="26"/>
  <c r="I87" i="26"/>
  <c r="I80" i="26"/>
  <c r="I79" i="26"/>
  <c r="I76" i="26"/>
  <c r="I78" i="26"/>
  <c r="I81" i="26"/>
  <c r="I77" i="26"/>
  <c r="I87" i="27"/>
  <c r="I90" i="27"/>
  <c r="I91" i="27"/>
  <c r="I89" i="27"/>
  <c r="I92" i="27"/>
  <c r="I88" i="27"/>
  <c r="I81" i="27"/>
  <c r="I77" i="27"/>
  <c r="I79" i="27"/>
  <c r="I78" i="27"/>
  <c r="I76" i="27"/>
  <c r="I80" i="27"/>
  <c r="I87" i="30"/>
  <c r="I90" i="30"/>
  <c r="I88" i="30"/>
  <c r="I91" i="30"/>
  <c r="I92" i="30"/>
  <c r="I89" i="30"/>
  <c r="I79" i="30"/>
  <c r="I81" i="30"/>
  <c r="I77" i="30"/>
  <c r="I76" i="30"/>
  <c r="I78" i="30"/>
  <c r="I80" i="30"/>
  <c r="I39" i="32"/>
  <c r="H149" i="32" s="1"/>
  <c r="I87" i="32"/>
  <c r="I90" i="32"/>
  <c r="I91" i="32"/>
  <c r="I89" i="32"/>
  <c r="I88" i="32"/>
  <c r="I92" i="32"/>
  <c r="I78" i="32"/>
  <c r="I76" i="32"/>
  <c r="I79" i="32"/>
  <c r="I77" i="32"/>
  <c r="I81" i="32"/>
  <c r="I80" i="32"/>
  <c r="I88" i="33"/>
  <c r="I87" i="33"/>
  <c r="I89" i="33"/>
  <c r="I91" i="33"/>
  <c r="I90" i="33"/>
  <c r="I92" i="33"/>
  <c r="I78" i="33"/>
  <c r="I80" i="33"/>
  <c r="I79" i="33"/>
  <c r="I81" i="33"/>
  <c r="I76" i="33"/>
  <c r="I77" i="33"/>
  <c r="I87" i="28"/>
  <c r="I89" i="28"/>
  <c r="I91" i="28"/>
  <c r="I90" i="28"/>
  <c r="I88" i="28"/>
  <c r="I92" i="28"/>
  <c r="I79" i="28"/>
  <c r="I81" i="28"/>
  <c r="I78" i="28"/>
  <c r="I76" i="28"/>
  <c r="I80" i="28"/>
  <c r="I77" i="28"/>
  <c r="H101" i="32"/>
  <c r="H128" i="27"/>
  <c r="I95" i="27"/>
  <c r="I96" i="27"/>
  <c r="I97" i="27"/>
  <c r="I40" i="27"/>
  <c r="H149" i="27" s="1"/>
  <c r="I93" i="27"/>
  <c r="I94" i="27"/>
  <c r="H128" i="33"/>
  <c r="I95" i="33"/>
  <c r="I96" i="33"/>
  <c r="I97" i="33"/>
  <c r="I40" i="33"/>
  <c r="H149" i="33" s="1"/>
  <c r="I93" i="33"/>
  <c r="I94" i="33"/>
  <c r="I39" i="21"/>
  <c r="H148" i="21" s="1"/>
  <c r="I93" i="21"/>
  <c r="I94" i="21"/>
  <c r="H128" i="21"/>
  <c r="I95" i="21"/>
  <c r="I96" i="21"/>
  <c r="I97" i="21"/>
  <c r="I40" i="21"/>
  <c r="H149" i="21" s="1"/>
  <c r="I94" i="28"/>
  <c r="I97" i="28"/>
  <c r="H128" i="28"/>
  <c r="I95" i="28"/>
  <c r="I96" i="28"/>
  <c r="I93" i="28"/>
  <c r="I40" i="28"/>
  <c r="H149" i="28" s="1"/>
  <c r="I93" i="35"/>
  <c r="I40" i="35"/>
  <c r="H149" i="35" s="1"/>
  <c r="I94" i="35"/>
  <c r="I95" i="35"/>
  <c r="I96" i="35"/>
  <c r="I97" i="35"/>
  <c r="I100" i="28"/>
  <c r="H64" i="29"/>
  <c r="H71" i="29" s="1"/>
  <c r="I40" i="32"/>
  <c r="H150" i="32" s="1"/>
  <c r="I93" i="32"/>
  <c r="I94" i="32"/>
  <c r="H128" i="32"/>
  <c r="I95" i="32"/>
  <c r="I97" i="32"/>
  <c r="I96" i="32"/>
  <c r="I39" i="30"/>
  <c r="H149" i="30" s="1"/>
  <c r="I96" i="30"/>
  <c r="I97" i="30"/>
  <c r="I40" i="30"/>
  <c r="H150" i="30" s="1"/>
  <c r="I93" i="30"/>
  <c r="I94" i="30"/>
  <c r="H129" i="30"/>
  <c r="I95" i="30"/>
  <c r="I100" i="33"/>
  <c r="H128" i="24"/>
  <c r="I95" i="24"/>
  <c r="I96" i="24"/>
  <c r="I97" i="24"/>
  <c r="I93" i="24"/>
  <c r="I94" i="24"/>
  <c r="I40" i="24"/>
  <c r="H149" i="24" s="1"/>
  <c r="I97" i="22"/>
  <c r="I40" i="22"/>
  <c r="H149" i="22" s="1"/>
  <c r="I93" i="22"/>
  <c r="I94" i="22"/>
  <c r="I95" i="22"/>
  <c r="I96" i="22"/>
  <c r="I96" i="26"/>
  <c r="I97" i="26"/>
  <c r="I40" i="26"/>
  <c r="H149" i="26" s="1"/>
  <c r="I93" i="26"/>
  <c r="I94" i="26"/>
  <c r="H128" i="26"/>
  <c r="I95" i="26"/>
  <c r="H64" i="28"/>
  <c r="H71" i="28" s="1"/>
  <c r="I100" i="22"/>
  <c r="H64" i="22"/>
  <c r="H71" i="22" s="1"/>
  <c r="H64" i="35"/>
  <c r="H71" i="35" s="1"/>
  <c r="H64" i="21"/>
  <c r="H71" i="21" s="1"/>
  <c r="H64" i="24"/>
  <c r="H71" i="24" s="1"/>
  <c r="H64" i="26"/>
  <c r="H71" i="26" s="1"/>
  <c r="H64" i="27"/>
  <c r="H71" i="27" s="1"/>
  <c r="H64" i="25"/>
  <c r="H71" i="25" s="1"/>
  <c r="H64" i="30"/>
  <c r="H71" i="30" s="1"/>
  <c r="H64" i="32"/>
  <c r="H71" i="32" s="1"/>
  <c r="H64" i="33"/>
  <c r="H71" i="33" s="1"/>
  <c r="H64" i="34"/>
  <c r="H71" i="34" s="1"/>
  <c r="H71" i="20"/>
  <c r="H64" i="23"/>
  <c r="H71" i="23" s="1"/>
  <c r="H34" i="25"/>
  <c r="H34" i="23"/>
  <c r="H34" i="29"/>
  <c r="H34" i="34"/>
  <c r="H128" i="35"/>
  <c r="I39" i="35"/>
  <c r="H148" i="35" s="1"/>
  <c r="I39" i="33"/>
  <c r="H148" i="33" s="1"/>
  <c r="I39" i="28"/>
  <c r="I39" i="27"/>
  <c r="H148" i="27" s="1"/>
  <c r="I39" i="26"/>
  <c r="H148" i="26" s="1"/>
  <c r="I39" i="24"/>
  <c r="H148" i="24" s="1"/>
  <c r="H128" i="22"/>
  <c r="I39" i="22"/>
  <c r="H148" i="22" s="1"/>
  <c r="I92" i="25" l="1"/>
  <c r="I87" i="25"/>
  <c r="I89" i="25"/>
  <c r="I91" i="25"/>
  <c r="I88" i="25"/>
  <c r="I90" i="25"/>
  <c r="I81" i="25"/>
  <c r="I79" i="25"/>
  <c r="I78" i="25"/>
  <c r="I80" i="25"/>
  <c r="I76" i="25"/>
  <c r="I77" i="25"/>
  <c r="I91" i="29"/>
  <c r="I87" i="29"/>
  <c r="I88" i="29"/>
  <c r="I89" i="29"/>
  <c r="I92" i="29"/>
  <c r="I90" i="29"/>
  <c r="I78" i="29"/>
  <c r="I80" i="29"/>
  <c r="I76" i="29"/>
  <c r="I77" i="29"/>
  <c r="I81" i="29"/>
  <c r="I79" i="29"/>
  <c r="I90" i="34"/>
  <c r="I91" i="34"/>
  <c r="I87" i="34"/>
  <c r="I89" i="34"/>
  <c r="I88" i="34"/>
  <c r="I92" i="34"/>
  <c r="I77" i="34"/>
  <c r="I79" i="34"/>
  <c r="I78" i="34"/>
  <c r="I81" i="34"/>
  <c r="I76" i="34"/>
  <c r="I80" i="34"/>
  <c r="I87" i="23"/>
  <c r="I88" i="23"/>
  <c r="I92" i="23"/>
  <c r="I89" i="23"/>
  <c r="I90" i="23"/>
  <c r="I91" i="23"/>
  <c r="I80" i="23"/>
  <c r="I78" i="23"/>
  <c r="I79" i="23"/>
  <c r="I77" i="23"/>
  <c r="I76" i="23"/>
  <c r="I81" i="23"/>
  <c r="I100" i="27"/>
  <c r="I100" i="32"/>
  <c r="H82" i="20"/>
  <c r="H130" i="20" s="1"/>
  <c r="I100" i="30"/>
  <c r="I101" i="30" s="1"/>
  <c r="I100" i="35"/>
  <c r="I101" i="35" s="1"/>
  <c r="I100" i="26"/>
  <c r="I41" i="30"/>
  <c r="H69" i="30" s="1"/>
  <c r="H82" i="22"/>
  <c r="H150" i="22" s="1"/>
  <c r="I41" i="32"/>
  <c r="I41" i="21"/>
  <c r="H69" i="21" s="1"/>
  <c r="I40" i="34"/>
  <c r="H149" i="34" s="1"/>
  <c r="I93" i="34"/>
  <c r="I94" i="34"/>
  <c r="H128" i="34"/>
  <c r="I95" i="34"/>
  <c r="I97" i="34"/>
  <c r="I96" i="34"/>
  <c r="H82" i="27"/>
  <c r="H150" i="27" s="1"/>
  <c r="I39" i="25"/>
  <c r="H148" i="25" s="1"/>
  <c r="I40" i="25"/>
  <c r="H149" i="25" s="1"/>
  <c r="I95" i="25"/>
  <c r="I93" i="25"/>
  <c r="I94" i="25"/>
  <c r="H128" i="25"/>
  <c r="I96" i="25"/>
  <c r="I97" i="25"/>
  <c r="I39" i="29"/>
  <c r="H148" i="29" s="1"/>
  <c r="I93" i="29"/>
  <c r="I96" i="29"/>
  <c r="I94" i="29"/>
  <c r="H128" i="29"/>
  <c r="I95" i="29"/>
  <c r="I97" i="29"/>
  <c r="I40" i="29"/>
  <c r="H149" i="29" s="1"/>
  <c r="I41" i="28"/>
  <c r="H69" i="28" s="1"/>
  <c r="H148" i="28"/>
  <c r="I97" i="23"/>
  <c r="I40" i="23"/>
  <c r="H150" i="23" s="1"/>
  <c r="H129" i="23"/>
  <c r="I93" i="23"/>
  <c r="I95" i="23"/>
  <c r="I96" i="23"/>
  <c r="I94" i="23"/>
  <c r="I40" i="20"/>
  <c r="H150" i="20" s="1"/>
  <c r="I39" i="20"/>
  <c r="H82" i="24"/>
  <c r="H150" i="24" s="1"/>
  <c r="I101" i="32"/>
  <c r="H82" i="32"/>
  <c r="H151" i="32" s="1"/>
  <c r="I101" i="22"/>
  <c r="H151" i="22" s="1"/>
  <c r="I41" i="24"/>
  <c r="I101" i="27"/>
  <c r="H82" i="21"/>
  <c r="H150" i="21" s="1"/>
  <c r="I101" i="33"/>
  <c r="I41" i="22"/>
  <c r="I101" i="24"/>
  <c r="I101" i="21"/>
  <c r="I41" i="35"/>
  <c r="H82" i="30"/>
  <c r="H151" i="30" s="1"/>
  <c r="I41" i="27"/>
  <c r="H69" i="27" s="1"/>
  <c r="H82" i="33"/>
  <c r="H150" i="33" s="1"/>
  <c r="I39" i="23"/>
  <c r="H149" i="23" s="1"/>
  <c r="H82" i="35"/>
  <c r="H150" i="35" s="1"/>
  <c r="I41" i="26"/>
  <c r="I46" i="30"/>
  <c r="I41" i="33"/>
  <c r="I39" i="34"/>
  <c r="H82" i="28"/>
  <c r="H150" i="28" s="1"/>
  <c r="I101" i="28"/>
  <c r="I101" i="26"/>
  <c r="H82" i="26"/>
  <c r="H150" i="26" s="1"/>
  <c r="I52" i="21"/>
  <c r="I45" i="21" l="1"/>
  <c r="I51" i="21"/>
  <c r="H69" i="32"/>
  <c r="I46" i="32"/>
  <c r="I45" i="32"/>
  <c r="I50" i="32"/>
  <c r="I48" i="32"/>
  <c r="I49" i="32"/>
  <c r="I52" i="28"/>
  <c r="I49" i="28"/>
  <c r="I100" i="23"/>
  <c r="H131" i="35"/>
  <c r="H151" i="35"/>
  <c r="H152" i="35" s="1"/>
  <c r="H152" i="22"/>
  <c r="H130" i="22"/>
  <c r="H106" i="21"/>
  <c r="H107" i="21" s="1"/>
  <c r="H131" i="21" s="1"/>
  <c r="H151" i="21"/>
  <c r="H152" i="21" s="1"/>
  <c r="H106" i="24"/>
  <c r="H107" i="24" s="1"/>
  <c r="H131" i="24" s="1"/>
  <c r="H151" i="24"/>
  <c r="H152" i="24" s="1"/>
  <c r="H106" i="26"/>
  <c r="H107" i="26" s="1"/>
  <c r="H131" i="26" s="1"/>
  <c r="H151" i="26"/>
  <c r="H152" i="26" s="1"/>
  <c r="H106" i="27"/>
  <c r="H107" i="27" s="1"/>
  <c r="H131" i="27" s="1"/>
  <c r="H151" i="27"/>
  <c r="H152" i="27" s="1"/>
  <c r="H106" i="30"/>
  <c r="H107" i="30" s="1"/>
  <c r="H132" i="30" s="1"/>
  <c r="H152" i="30"/>
  <c r="H153" i="30" s="1"/>
  <c r="H106" i="32"/>
  <c r="H107" i="32" s="1"/>
  <c r="H131" i="32" s="1"/>
  <c r="H152" i="32"/>
  <c r="H153" i="32" s="1"/>
  <c r="H106" i="33"/>
  <c r="H107" i="33" s="1"/>
  <c r="H131" i="33" s="1"/>
  <c r="H151" i="33"/>
  <c r="H152" i="33" s="1"/>
  <c r="H106" i="28"/>
  <c r="H107" i="28" s="1"/>
  <c r="H131" i="28" s="1"/>
  <c r="H151" i="28"/>
  <c r="H152" i="28" s="1"/>
  <c r="H149" i="20"/>
  <c r="I41" i="20"/>
  <c r="I48" i="30"/>
  <c r="I45" i="30"/>
  <c r="H152" i="20"/>
  <c r="I100" i="29"/>
  <c r="I101" i="29" s="1"/>
  <c r="I100" i="25"/>
  <c r="I100" i="34"/>
  <c r="I101" i="34" s="1"/>
  <c r="I51" i="30"/>
  <c r="I52" i="30"/>
  <c r="I49" i="30"/>
  <c r="I50" i="30"/>
  <c r="I45" i="28"/>
  <c r="I48" i="28"/>
  <c r="I48" i="21"/>
  <c r="I49" i="21"/>
  <c r="I51" i="28"/>
  <c r="I50" i="28"/>
  <c r="H106" i="35"/>
  <c r="H107" i="35" s="1"/>
  <c r="I46" i="21"/>
  <c r="I50" i="21"/>
  <c r="I41" i="29"/>
  <c r="I45" i="29" s="1"/>
  <c r="I51" i="32"/>
  <c r="I52" i="32"/>
  <c r="I46" i="28"/>
  <c r="I41" i="25"/>
  <c r="I46" i="25" s="1"/>
  <c r="H82" i="25"/>
  <c r="H82" i="29"/>
  <c r="H150" i="29" s="1"/>
  <c r="H130" i="26"/>
  <c r="H69" i="22"/>
  <c r="H130" i="35"/>
  <c r="H130" i="32"/>
  <c r="H130" i="27"/>
  <c r="I51" i="24"/>
  <c r="H69" i="24"/>
  <c r="H69" i="26"/>
  <c r="I41" i="34"/>
  <c r="H69" i="34" s="1"/>
  <c r="H148" i="34"/>
  <c r="H131" i="30"/>
  <c r="H130" i="21"/>
  <c r="H130" i="24"/>
  <c r="H130" i="33"/>
  <c r="H130" i="28"/>
  <c r="I48" i="35"/>
  <c r="H69" i="35"/>
  <c r="H106" i="22"/>
  <c r="H107" i="22" s="1"/>
  <c r="H131" i="22"/>
  <c r="I48" i="24"/>
  <c r="I52" i="22"/>
  <c r="I51" i="22"/>
  <c r="I48" i="22"/>
  <c r="I46" i="22"/>
  <c r="I45" i="22"/>
  <c r="I51" i="33"/>
  <c r="H69" i="33"/>
  <c r="H151" i="20"/>
  <c r="I101" i="23"/>
  <c r="I51" i="35"/>
  <c r="I50" i="24"/>
  <c r="I45" i="24"/>
  <c r="I52" i="24"/>
  <c r="I51" i="27"/>
  <c r="I49" i="24"/>
  <c r="I46" i="24"/>
  <c r="I101" i="25"/>
  <c r="I46" i="33"/>
  <c r="I41" i="23"/>
  <c r="H69" i="23" s="1"/>
  <c r="H82" i="23"/>
  <c r="H151" i="23" s="1"/>
  <c r="I50" i="35"/>
  <c r="I49" i="35"/>
  <c r="I45" i="35"/>
  <c r="I46" i="35"/>
  <c r="I50" i="22"/>
  <c r="I49" i="22"/>
  <c r="I52" i="35"/>
  <c r="I49" i="26"/>
  <c r="I51" i="26"/>
  <c r="I52" i="26"/>
  <c r="I46" i="26"/>
  <c r="I45" i="26"/>
  <c r="I48" i="26"/>
  <c r="I50" i="26"/>
  <c r="I46" i="27"/>
  <c r="I49" i="27"/>
  <c r="I45" i="27"/>
  <c r="I52" i="27"/>
  <c r="I48" i="27"/>
  <c r="I50" i="27"/>
  <c r="I48" i="33"/>
  <c r="I50" i="33"/>
  <c r="I49" i="33"/>
  <c r="I45" i="33"/>
  <c r="I52" i="33"/>
  <c r="H82" i="34"/>
  <c r="H150" i="34" s="1"/>
  <c r="H153" i="20" l="1"/>
  <c r="H69" i="20"/>
  <c r="I52" i="20"/>
  <c r="I50" i="20"/>
  <c r="I45" i="20"/>
  <c r="I51" i="20"/>
  <c r="I46" i="20"/>
  <c r="I49" i="20"/>
  <c r="I48" i="20"/>
  <c r="I47" i="20"/>
  <c r="H130" i="25"/>
  <c r="H150" i="25"/>
  <c r="H106" i="25"/>
  <c r="H107" i="25" s="1"/>
  <c r="H131" i="25" s="1"/>
  <c r="H151" i="25"/>
  <c r="H106" i="29"/>
  <c r="H107" i="29" s="1"/>
  <c r="H131" i="29" s="1"/>
  <c r="H151" i="29"/>
  <c r="H152" i="29" s="1"/>
  <c r="H106" i="34"/>
  <c r="H107" i="34" s="1"/>
  <c r="H131" i="34" s="1"/>
  <c r="H151" i="34"/>
  <c r="H152" i="34" s="1"/>
  <c r="H106" i="23"/>
  <c r="H107" i="23" s="1"/>
  <c r="H132" i="23" s="1"/>
  <c r="H152" i="23"/>
  <c r="H153" i="23" s="1"/>
  <c r="I52" i="25"/>
  <c r="I51" i="25"/>
  <c r="I49" i="29"/>
  <c r="I53" i="30"/>
  <c r="H70" i="30" s="1"/>
  <c r="H72" i="30" s="1"/>
  <c r="H130" i="30" s="1"/>
  <c r="I53" i="21"/>
  <c r="H70" i="21" s="1"/>
  <c r="H72" i="21" s="1"/>
  <c r="H129" i="21" s="1"/>
  <c r="I53" i="28"/>
  <c r="H70" i="28" s="1"/>
  <c r="H72" i="28" s="1"/>
  <c r="H129" i="28" s="1"/>
  <c r="I50" i="25"/>
  <c r="I49" i="25"/>
  <c r="H69" i="25"/>
  <c r="I45" i="25"/>
  <c r="I46" i="29"/>
  <c r="I53" i="32"/>
  <c r="H70" i="32" s="1"/>
  <c r="H72" i="32" s="1"/>
  <c r="H129" i="32" s="1"/>
  <c r="H130" i="29"/>
  <c r="I48" i="25"/>
  <c r="H69" i="29"/>
  <c r="I48" i="29"/>
  <c r="I51" i="29"/>
  <c r="I50" i="29"/>
  <c r="I52" i="29"/>
  <c r="H131" i="23"/>
  <c r="H130" i="34"/>
  <c r="I53" i="35"/>
  <c r="I53" i="22"/>
  <c r="I53" i="24"/>
  <c r="I53" i="27"/>
  <c r="I45" i="34"/>
  <c r="I48" i="34"/>
  <c r="I45" i="23"/>
  <c r="I46" i="23"/>
  <c r="I51" i="23"/>
  <c r="I49" i="23"/>
  <c r="I48" i="23"/>
  <c r="I50" i="23"/>
  <c r="I52" i="23"/>
  <c r="I46" i="34"/>
  <c r="I49" i="34"/>
  <c r="I50" i="34"/>
  <c r="I52" i="34"/>
  <c r="I51" i="34"/>
  <c r="I53" i="26"/>
  <c r="I53" i="33"/>
  <c r="I53" i="20" l="1"/>
  <c r="H152" i="25"/>
  <c r="H70" i="20"/>
  <c r="H72" i="20" s="1"/>
  <c r="H129" i="20" s="1"/>
  <c r="I53" i="25"/>
  <c r="H70" i="25" s="1"/>
  <c r="H72" i="25" s="1"/>
  <c r="H129" i="25" s="1"/>
  <c r="I53" i="29"/>
  <c r="H70" i="29" s="1"/>
  <c r="H72" i="29" s="1"/>
  <c r="H129" i="29" s="1"/>
  <c r="H70" i="24"/>
  <c r="H72" i="24" s="1"/>
  <c r="H129" i="24" s="1"/>
  <c r="H70" i="22"/>
  <c r="H72" i="22" s="1"/>
  <c r="H129" i="22" s="1"/>
  <c r="H70" i="33"/>
  <c r="H72" i="33" s="1"/>
  <c r="H129" i="33" s="1"/>
  <c r="H70" i="26"/>
  <c r="H72" i="26" s="1"/>
  <c r="H129" i="26" s="1"/>
  <c r="H70" i="35"/>
  <c r="H72" i="35" s="1"/>
  <c r="H129" i="35" s="1"/>
  <c r="H70" i="27"/>
  <c r="H72" i="27" s="1"/>
  <c r="H129" i="27" s="1"/>
  <c r="I53" i="34"/>
  <c r="I53" i="23"/>
  <c r="G60" i="19"/>
  <c r="H70" i="34" l="1"/>
  <c r="H72" i="34" s="1"/>
  <c r="H129" i="34" s="1"/>
  <c r="H70" i="23"/>
  <c r="H72" i="23" s="1"/>
  <c r="H130" i="23" s="1"/>
  <c r="C141" i="19" l="1"/>
  <c r="H119" i="19"/>
  <c r="H123" i="19" s="1"/>
  <c r="H59" i="19"/>
  <c r="H57" i="19"/>
  <c r="H53" i="19"/>
  <c r="H80" i="19" s="1"/>
  <c r="H41" i="19"/>
  <c r="H27" i="19"/>
  <c r="H28" i="19" l="1"/>
  <c r="H58" i="19"/>
  <c r="H64" i="19" s="1"/>
  <c r="H71" i="19" s="1"/>
  <c r="H100" i="19"/>
  <c r="H113" i="22"/>
  <c r="H132" i="22" s="1"/>
  <c r="H133" i="22" s="1"/>
  <c r="H113" i="32"/>
  <c r="H132" i="32" s="1"/>
  <c r="H133" i="32" s="1"/>
  <c r="H113" i="33"/>
  <c r="H132" i="33" s="1"/>
  <c r="H133" i="33" s="1"/>
  <c r="H113" i="24"/>
  <c r="H132" i="24" s="1"/>
  <c r="H133" i="24" s="1"/>
  <c r="H113" i="34"/>
  <c r="H132" i="34" s="1"/>
  <c r="H133" i="34" s="1"/>
  <c r="H113" i="26"/>
  <c r="H132" i="26" s="1"/>
  <c r="H133" i="26" s="1"/>
  <c r="H113" i="28"/>
  <c r="H132" i="28" s="1"/>
  <c r="H133" i="28" s="1"/>
  <c r="H113" i="35"/>
  <c r="H132" i="35" s="1"/>
  <c r="H133" i="35" s="1"/>
  <c r="H113" i="27"/>
  <c r="H132" i="27" s="1"/>
  <c r="H133" i="27" s="1"/>
  <c r="H114" i="23"/>
  <c r="H113" i="25"/>
  <c r="H132" i="25" s="1"/>
  <c r="H133" i="25" s="1"/>
  <c r="H113" i="19"/>
  <c r="H132" i="19" s="1"/>
  <c r="H113" i="20"/>
  <c r="H113" i="29"/>
  <c r="H132" i="29" s="1"/>
  <c r="H133" i="29" s="1"/>
  <c r="G58" i="19"/>
  <c r="H113" i="21"/>
  <c r="H132" i="21" s="1"/>
  <c r="H133" i="21" s="1"/>
  <c r="H98" i="19"/>
  <c r="H101" i="19" s="1"/>
  <c r="I117" i="35" l="1"/>
  <c r="I117" i="21"/>
  <c r="I118" i="21" s="1"/>
  <c r="I121" i="21" s="1"/>
  <c r="I117" i="22"/>
  <c r="I118" i="22" s="1"/>
  <c r="I121" i="22" s="1"/>
  <c r="I117" i="24"/>
  <c r="I117" i="26"/>
  <c r="I118" i="26" s="1"/>
  <c r="I121" i="26" s="1"/>
  <c r="I120" i="26"/>
  <c r="I119" i="26"/>
  <c r="I117" i="27"/>
  <c r="I118" i="27" s="1"/>
  <c r="I120" i="27" s="1"/>
  <c r="I117" i="25"/>
  <c r="I118" i="25" s="1"/>
  <c r="I120" i="25" s="1"/>
  <c r="I117" i="29"/>
  <c r="I118" i="29" s="1"/>
  <c r="I120" i="29" s="1"/>
  <c r="I117" i="32"/>
  <c r="I118" i="32" s="1"/>
  <c r="I121" i="32" s="1"/>
  <c r="I117" i="33"/>
  <c r="I118" i="33" s="1"/>
  <c r="I121" i="33" s="1"/>
  <c r="I117" i="34"/>
  <c r="I118" i="34" s="1"/>
  <c r="I121" i="34" s="1"/>
  <c r="I117" i="28"/>
  <c r="I118" i="28" s="1"/>
  <c r="I121" i="28" s="1"/>
  <c r="H132" i="20"/>
  <c r="H133" i="20" s="1"/>
  <c r="H133" i="23"/>
  <c r="H134" i="23" s="1"/>
  <c r="H114" i="30"/>
  <c r="H133" i="30" s="1"/>
  <c r="H134" i="30" s="1"/>
  <c r="H34" i="19"/>
  <c r="I119" i="29" l="1"/>
  <c r="I119" i="27"/>
  <c r="I121" i="27"/>
  <c r="I119" i="25"/>
  <c r="I121" i="25"/>
  <c r="I121" i="29"/>
  <c r="I120" i="32"/>
  <c r="I119" i="34"/>
  <c r="I120" i="34"/>
  <c r="I118" i="35"/>
  <c r="I121" i="35" s="1"/>
  <c r="I120" i="21"/>
  <c r="I119" i="21"/>
  <c r="I123" i="21" s="1"/>
  <c r="I119" i="22"/>
  <c r="I123" i="22" s="1"/>
  <c r="I120" i="22"/>
  <c r="I118" i="24"/>
  <c r="I118" i="30"/>
  <c r="I119" i="30" s="1"/>
  <c r="I120" i="30" s="1"/>
  <c r="I119" i="32"/>
  <c r="I119" i="33"/>
  <c r="I120" i="33"/>
  <c r="I119" i="28"/>
  <c r="I120" i="28"/>
  <c r="I118" i="23"/>
  <c r="I88" i="19"/>
  <c r="I87" i="19"/>
  <c r="I90" i="19"/>
  <c r="I91" i="19"/>
  <c r="I79" i="19"/>
  <c r="I92" i="19"/>
  <c r="I81" i="19"/>
  <c r="I89" i="19"/>
  <c r="I78" i="19"/>
  <c r="I76" i="19"/>
  <c r="I77" i="19"/>
  <c r="I80" i="19"/>
  <c r="I117" i="20"/>
  <c r="I122" i="22"/>
  <c r="I122" i="29"/>
  <c r="I122" i="33"/>
  <c r="I39" i="19"/>
  <c r="H148" i="19" s="1"/>
  <c r="I93" i="19"/>
  <c r="I95" i="19"/>
  <c r="I94" i="19"/>
  <c r="I40" i="19"/>
  <c r="H149" i="19" s="1"/>
  <c r="H128" i="19"/>
  <c r="I96" i="19"/>
  <c r="I97" i="19"/>
  <c r="I122" i="35" l="1"/>
  <c r="I120" i="35"/>
  <c r="I119" i="35"/>
  <c r="I123" i="35" s="1"/>
  <c r="H134" i="35" s="1"/>
  <c r="H135" i="35" s="1"/>
  <c r="G22" i="7" s="1"/>
  <c r="H22" i="7" s="1"/>
  <c r="K22" i="7" s="1"/>
  <c r="I120" i="24"/>
  <c r="I119" i="24"/>
  <c r="I123" i="24" s="1"/>
  <c r="H134" i="24" s="1"/>
  <c r="H135" i="24" s="1"/>
  <c r="G19" i="7" s="1"/>
  <c r="H19" i="7" s="1"/>
  <c r="K19" i="7" s="1"/>
  <c r="I122" i="24"/>
  <c r="I121" i="24"/>
  <c r="I123" i="30"/>
  <c r="I122" i="30"/>
  <c r="I121" i="30"/>
  <c r="I119" i="23"/>
  <c r="I120" i="23" s="1"/>
  <c r="I124" i="23" s="1"/>
  <c r="I118" i="20"/>
  <c r="I120" i="20" s="1"/>
  <c r="I123" i="33"/>
  <c r="H134" i="33" s="1"/>
  <c r="H135" i="33" s="1"/>
  <c r="G12" i="7" s="1"/>
  <c r="H12" i="7" s="1"/>
  <c r="K12" i="7" s="1"/>
  <c r="I122" i="32"/>
  <c r="I122" i="25"/>
  <c r="I122" i="27"/>
  <c r="I123" i="34"/>
  <c r="H134" i="34" s="1"/>
  <c r="H135" i="34" s="1"/>
  <c r="G11" i="7" s="1"/>
  <c r="H11" i="7" s="1"/>
  <c r="K11" i="7" s="1"/>
  <c r="I122" i="34"/>
  <c r="I123" i="29"/>
  <c r="H134" i="29" s="1"/>
  <c r="H135" i="29" s="1"/>
  <c r="G15" i="7" s="1"/>
  <c r="H15" i="7" s="1"/>
  <c r="K15" i="7" s="1"/>
  <c r="I123" i="27"/>
  <c r="H134" i="27" s="1"/>
  <c r="H135" i="27" s="1"/>
  <c r="G17" i="7" s="1"/>
  <c r="H17" i="7" s="1"/>
  <c r="K17" i="7" s="1"/>
  <c r="I122" i="21"/>
  <c r="I124" i="30"/>
  <c r="H135" i="30" s="1"/>
  <c r="I122" i="26"/>
  <c r="H134" i="21"/>
  <c r="H135" i="21" s="1"/>
  <c r="G20" i="7" s="1"/>
  <c r="H20" i="7" s="1"/>
  <c r="K20" i="7" s="1"/>
  <c r="I123" i="25"/>
  <c r="H134" i="25" s="1"/>
  <c r="H135" i="25" s="1"/>
  <c r="G16" i="7" s="1"/>
  <c r="H16" i="7" s="1"/>
  <c r="K16" i="7" s="1"/>
  <c r="I123" i="32"/>
  <c r="H134" i="32" s="1"/>
  <c r="I123" i="26"/>
  <c r="H134" i="26" s="1"/>
  <c r="I100" i="19"/>
  <c r="I101" i="19" s="1"/>
  <c r="H151" i="19" s="1"/>
  <c r="I41" i="19"/>
  <c r="H69" i="19" s="1"/>
  <c r="H82" i="19"/>
  <c r="H150" i="19" s="1"/>
  <c r="I121" i="23" l="1"/>
  <c r="I123" i="23"/>
  <c r="I122" i="23"/>
  <c r="I122" i="20"/>
  <c r="I121" i="20"/>
  <c r="H152" i="19"/>
  <c r="I119" i="20"/>
  <c r="I123" i="20" s="1"/>
  <c r="H135" i="26"/>
  <c r="G18" i="7" s="1"/>
  <c r="H18" i="7" s="1"/>
  <c r="K18" i="7" s="1"/>
  <c r="H135" i="32"/>
  <c r="G13" i="7" s="1"/>
  <c r="H13" i="7" s="1"/>
  <c r="K13" i="7" s="1"/>
  <c r="H136" i="30"/>
  <c r="G14" i="7" s="1"/>
  <c r="H14" i="7" s="1"/>
  <c r="K14" i="7" s="1"/>
  <c r="H135" i="23"/>
  <c r="H136" i="23" s="1"/>
  <c r="G9" i="7" s="1"/>
  <c r="H9" i="7" s="1"/>
  <c r="K9" i="7" s="1"/>
  <c r="I45" i="19"/>
  <c r="I51" i="19"/>
  <c r="I46" i="19"/>
  <c r="I49" i="19"/>
  <c r="I48" i="19"/>
  <c r="I50" i="19"/>
  <c r="I52" i="19"/>
  <c r="H130" i="19"/>
  <c r="H106" i="19"/>
  <c r="H107" i="19" s="1"/>
  <c r="H131" i="19"/>
  <c r="I53" i="19" l="1"/>
  <c r="H70" i="19" s="1"/>
  <c r="H72" i="19" s="1"/>
  <c r="H129" i="19" l="1"/>
  <c r="H133" i="19" s="1"/>
  <c r="I117" i="19" l="1"/>
  <c r="I121" i="19" l="1"/>
  <c r="I118" i="19"/>
  <c r="I119" i="19" l="1"/>
  <c r="I123" i="19" s="1"/>
  <c r="H134" i="19" s="1"/>
  <c r="H135" i="19" s="1"/>
  <c r="I120" i="19"/>
  <c r="I122" i="19"/>
  <c r="I122" i="28" l="1"/>
  <c r="I123" i="28"/>
  <c r="H134" i="28" s="1"/>
  <c r="H135" i="28" s="1"/>
  <c r="G10" i="7" s="1"/>
  <c r="H10" i="7" s="1"/>
  <c r="K10" i="7" s="1"/>
  <c r="G8" i="7"/>
  <c r="H8" i="7" s="1"/>
  <c r="K8" i="7" s="1"/>
  <c r="H134" i="22"/>
  <c r="H135" i="22" s="1"/>
  <c r="G21" i="7" s="1"/>
  <c r="H21" i="7" s="1"/>
  <c r="K21" i="7" s="1"/>
  <c r="H134" i="20" l="1"/>
  <c r="H135" i="20" s="1"/>
  <c r="G7" i="7" l="1"/>
  <c r="H7" i="7" s="1"/>
  <c r="K7" i="7" s="1"/>
  <c r="K26" i="7" s="1"/>
  <c r="G26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adminwks</author>
    <author>STI</author>
  </authors>
  <commentList>
    <comment ref="H21" authorId="0" shapeId="0" xr:uid="{57D389D4-11EF-45D7-888F-14FD0FADC1F3}">
      <text>
        <r>
          <rPr>
            <b/>
            <sz val="9"/>
            <color indexed="81"/>
            <rFont val="Segoe UI"/>
            <family val="2"/>
          </rPr>
          <t>Refere-se ao valor mínimo a ser respeitado. Caso a CCT da empresa possua valor superior, este deverá ser considerado. Caso seja menor, deverá utilizar o valor da célula.</t>
        </r>
      </text>
    </comment>
    <comment ref="I47" authorId="1" shapeId="0" xr:uid="{ADFFA9B8-9643-4538-85D0-47784B77DB68}">
      <text>
        <r>
          <rPr>
            <b/>
            <sz val="9"/>
            <color indexed="81"/>
            <rFont val="Segoe UI"/>
            <family val="2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0" authorId="0" shapeId="0" xr:uid="{5232D59E-23D9-42B6-8448-E657EB66F890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</text>
    </comment>
    <comment ref="H63" authorId="0" shapeId="0" xr:uid="{B4EF06F8-31CF-4C8A-B4E0-D8C459252B83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</text>
    </comment>
    <comment ref="J76" authorId="0" shapeId="0" xr:uid="{3A3CB4DC-90B5-4811-B61D-06634F0B5E22}">
      <text>
        <r>
          <rPr>
            <b/>
            <sz val="9"/>
            <color indexed="81"/>
            <rFont val="Segoe UI"/>
            <family val="2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0" shapeId="0" xr:uid="{857B6817-5912-4F48-86F3-2188D80977D3}">
      <text>
        <r>
          <rPr>
            <b/>
            <sz val="9"/>
            <color indexed="81"/>
            <rFont val="Segoe UI"/>
            <family val="2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J110" authorId="0" shapeId="0" xr:uid="{F5F3841C-C021-45F6-93D5-4C17BC6F4F1D}">
      <text>
        <r>
          <rPr>
            <b/>
            <sz val="9"/>
            <color indexed="81"/>
            <rFont val="Segoe UI"/>
            <family val="2"/>
          </rPr>
          <t xml:space="preserve">Para este contrato, NÃO será exigido material, uniforme ou relógio de ponto. </t>
        </r>
      </text>
    </comment>
    <comment ref="I117" authorId="0" shapeId="0" xr:uid="{AA0A60D8-E7DA-45A5-BB8E-80E84FB15692}">
      <text>
        <r>
          <rPr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</text>
    </comment>
    <comment ref="I118" authorId="0" shapeId="0" xr:uid="{E3B739A3-5E1C-43BF-B89D-454003CF387C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</t>
        </r>
      </text>
    </comment>
    <comment ref="I120" authorId="0" shapeId="0" xr:uid="{639FFBD6-518B-4EA3-B080-06000AF2E8D0}">
      <text>
        <r>
          <rPr>
            <b/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  <comment ref="I121" authorId="0" shapeId="0" xr:uid="{43BDCAA1-6351-4811-9B72-465B975D1C00}">
      <text>
        <r>
          <rPr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7D298367-B584-4CA6-B0B0-BA0891E5DFA4}">
      <text>
        <r>
          <rPr>
            <b/>
            <sz val="9"/>
            <color indexed="81"/>
            <rFont val="Segoe UI"/>
            <family val="2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7" authorId="0" shapeId="0" xr:uid="{6ACC1C3C-8722-46AC-A0B3-6F7E959796F6}">
      <text>
        <r>
          <rPr>
            <b/>
            <sz val="9"/>
            <color indexed="81"/>
            <rFont val="Segoe UI"/>
            <family val="2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0" authorId="0" shapeId="0" xr:uid="{02D100AB-6BAD-42F4-8B73-27A8FDADBDD2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63" authorId="0" shapeId="0" xr:uid="{97E65812-BE10-4D8D-9303-9590D38A1114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76" authorId="0" shapeId="0" xr:uid="{549E8D80-DC84-48B0-8A79-B0E6E700B1D4}">
      <text>
        <r>
          <rPr>
            <b/>
            <sz val="9"/>
            <color indexed="81"/>
            <rFont val="Segoe UI"/>
            <family val="2"/>
          </rPr>
          <t>Apesar de células de livre preenchimento, a empresa deverá demonstrar as memórias de cálculo e justificativa para as porcentagens apresentadas caso sejam diferentes da planilha modelo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88" authorId="0" shapeId="0" xr:uid="{6B2342A0-067D-431F-A108-4C53939E7AF3}">
      <text>
        <r>
          <rPr>
            <b/>
            <sz val="9"/>
            <color indexed="81"/>
            <rFont val="Segoe UI"/>
            <family val="2"/>
          </rPr>
          <t>As provisões para substituição do profissional ausente são de livre preenchimento da empresa, devendo ser explicadas e comprovadas as memórias de cálculo. Não serão aceitas porcentagens arbitrárias.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11" authorId="0" shapeId="0" xr:uid="{D34E576F-6354-4DEC-906D-5FAC962B7F75}">
      <text>
        <r>
          <rPr>
            <b/>
            <sz val="9"/>
            <color indexed="81"/>
            <rFont val="Segoe UI"/>
            <family val="2"/>
          </rPr>
          <t>Para este contrato, NÃO será exigido material, uniforme ou relógio de ponto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7" authorId="0" shapeId="0" xr:uid="{5293A5D9-EAC9-464D-BB1C-8621DCDCECCC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8" authorId="0" shapeId="0" xr:uid="{6EFD256D-7638-4F9C-82E2-1EAF887C5040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20" authorId="1" shapeId="0" xr:uid="{98F0CECC-6A13-4517-B0EC-07CBAFE31FC1}">
      <text>
        <r>
          <rPr>
            <b/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  <comment ref="I121" authorId="1" shapeId="0" xr:uid="{7535BDC4-184D-4603-A33E-63697F6E824B}">
      <text>
        <r>
          <rPr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135CDFCA-80C8-4232-909C-1F393AF2AF31}">
      <text>
        <r>
          <rPr>
            <b/>
            <sz val="9"/>
            <color indexed="81"/>
            <rFont val="Segoe UI"/>
            <family val="2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7" authorId="0" shapeId="0" xr:uid="{FFDDBBC0-2FAA-450E-BD99-2691DC15EA19}">
      <text>
        <r>
          <rPr>
            <b/>
            <sz val="9"/>
            <color indexed="81"/>
            <rFont val="Segoe UI"/>
            <family val="2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0" authorId="0" shapeId="0" xr:uid="{C391639A-9EAE-4EF3-99C0-68D8A56A0EAC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63" authorId="0" shapeId="0" xr:uid="{FB5A8C5B-DF56-407A-B5BE-85AC3E8E7BCF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76" authorId="0" shapeId="0" xr:uid="{2284A1AA-BA92-4B3C-9B3B-4F071373D413}">
      <text>
        <r>
          <rPr>
            <b/>
            <sz val="9"/>
            <color indexed="81"/>
            <rFont val="Segoe UI"/>
            <family val="2"/>
          </rPr>
          <t>Apesar de células de livre preenchimento, a empresa deverá demonstrar as memórias de cálculo e justificativa para as porcentagens apresentadas caso sejam diferentes da planilha modelo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88" authorId="0" shapeId="0" xr:uid="{A64D11FA-1F4A-4404-94F6-D02CB0B60806}">
      <text>
        <r>
          <rPr>
            <b/>
            <sz val="9"/>
            <color indexed="81"/>
            <rFont val="Segoe UI"/>
            <family val="2"/>
          </rPr>
          <t>As provisões para substituição do profissional ausente são de livre preenchimento da empresa, devendo ser explicadas e comprovadas as memórias de cálculo. Não serão aceitas porcentagens arbitrárias.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11" authorId="0" shapeId="0" xr:uid="{23FF0CA5-479A-4FAA-B6BF-474F76BEEB74}">
      <text>
        <r>
          <rPr>
            <b/>
            <sz val="9"/>
            <color indexed="81"/>
            <rFont val="Segoe UI"/>
            <family val="2"/>
          </rPr>
          <t>Para este contrato, NÃO será exigido material, uniforme ou relógio de ponto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7" authorId="0" shapeId="0" xr:uid="{753FEBD3-85B8-48FA-8588-3843159BC1B1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8" authorId="0" shapeId="0" xr:uid="{7AB58C44-80B0-49CE-A14D-6220C2206AFB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20" authorId="1" shapeId="0" xr:uid="{6AE88C65-98F6-4852-8304-DF2995F0FC1C}">
      <text>
        <r>
          <rPr>
            <b/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  <comment ref="I121" authorId="1" shapeId="0" xr:uid="{B91CB486-A822-4F7F-A2B6-A6801490CC89}">
      <text>
        <r>
          <rPr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13425E96-1E2B-4BC0-A1BD-26BABC78A6E8}">
      <text>
        <r>
          <rPr>
            <b/>
            <sz val="9"/>
            <color indexed="81"/>
            <rFont val="Segoe UI"/>
            <family val="2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7" authorId="0" shapeId="0" xr:uid="{45E56F89-6AAC-4DFB-A759-035C673E02CA}">
      <text>
        <r>
          <rPr>
            <b/>
            <sz val="9"/>
            <color indexed="81"/>
            <rFont val="Segoe UI"/>
            <family val="2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0" authorId="0" shapeId="0" xr:uid="{BBA13C8F-F6B6-479E-BF76-7B4474B8F400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63" authorId="0" shapeId="0" xr:uid="{B96FFCF0-4EB6-4D26-A165-93F74CEAC97D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76" authorId="0" shapeId="0" xr:uid="{9C2BF002-231B-4396-BAE3-64D3F30ABAA9}">
      <text>
        <r>
          <rPr>
            <b/>
            <sz val="9"/>
            <color indexed="81"/>
            <rFont val="Segoe UI"/>
            <family val="2"/>
          </rPr>
          <t>Apesar de células de livre preenchimento, a empresa deverá demonstrar as memórias de cálculo e justificativa para as porcentagens apresentadas caso sejam diferentes da planilha modelo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88" authorId="0" shapeId="0" xr:uid="{9D0CA83A-A85D-413F-8676-6F1913F19563}">
      <text>
        <r>
          <rPr>
            <b/>
            <sz val="9"/>
            <color indexed="81"/>
            <rFont val="Segoe UI"/>
            <family val="2"/>
          </rPr>
          <t>As provisões para substituição do profissional ausente são de livre preenchimento da empresa, devendo ser explicadas e comprovadas as memórias de cálculo. Não serão aceitas porcentagens arbitrárias.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11" authorId="0" shapeId="0" xr:uid="{3DDAD3C1-D70A-4189-8BFB-17D6C07A932E}">
      <text>
        <r>
          <rPr>
            <b/>
            <sz val="9"/>
            <color indexed="81"/>
            <rFont val="Segoe UI"/>
            <family val="2"/>
          </rPr>
          <t>Para este contrato, NÃO será exigido material, uniforme ou relógio de ponto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7" authorId="0" shapeId="0" xr:uid="{585359CF-2C7B-405F-9C11-ABE79D93EDB9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8" authorId="0" shapeId="0" xr:uid="{264BA906-DD70-43FF-B9A2-E84CA62D6893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20" authorId="1" shapeId="0" xr:uid="{899FA63F-6A28-4F44-A6C7-E58E22619E23}">
      <text>
        <r>
          <rPr>
            <b/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  <comment ref="I121" authorId="1" shapeId="0" xr:uid="{E246F1EF-DD03-4587-AB1C-A8BCC2FC6440}">
      <text>
        <r>
          <rPr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5AF57F9C-9E45-4886-8BD9-7D4284C9A4C7}">
      <text>
        <r>
          <rPr>
            <b/>
            <sz val="9"/>
            <color indexed="81"/>
            <rFont val="Segoe UI"/>
            <family val="2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7" authorId="0" shapeId="0" xr:uid="{75E7E1FB-BFCE-4DEF-98A9-32B1D3679B5D}">
      <text>
        <r>
          <rPr>
            <b/>
            <sz val="9"/>
            <color indexed="81"/>
            <rFont val="Segoe UI"/>
            <family val="2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0" authorId="0" shapeId="0" xr:uid="{2605E2DF-DFD4-4232-9172-6D0D3F937E2B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63" authorId="0" shapeId="0" xr:uid="{E5E6791D-BFF1-4D4F-B6CD-FF1FC5FF1FBC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76" authorId="0" shapeId="0" xr:uid="{D0DD50A3-49E6-47A5-9CB7-4EABEA41EB92}">
      <text>
        <r>
          <rPr>
            <b/>
            <sz val="9"/>
            <color indexed="81"/>
            <rFont val="Segoe UI"/>
            <family val="2"/>
          </rPr>
          <t>Apesar de células de livre preenchimento, a empresa deverá demonstrar as memórias de cálculo e justificativa para as porcentagens apresentadas caso sejam diferentes da planilha modelo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88" authorId="0" shapeId="0" xr:uid="{03AF55CE-250F-4129-BECC-73B41D7ACE34}">
      <text>
        <r>
          <rPr>
            <b/>
            <sz val="9"/>
            <color indexed="81"/>
            <rFont val="Segoe UI"/>
            <family val="2"/>
          </rPr>
          <t>As provisões para substituição do profissional ausente são de livre preenchimento da empresa, devendo ser explicadas e comprovadas as memórias de cálculo. Não serão aceitas porcentagens arbitrárias.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11" authorId="0" shapeId="0" xr:uid="{DA17A620-F887-4942-848D-780DDFBAD645}">
      <text>
        <r>
          <rPr>
            <b/>
            <sz val="9"/>
            <color indexed="81"/>
            <rFont val="Segoe UI"/>
            <family val="2"/>
          </rPr>
          <t>Para este contrato, NÃO será exigido material, uniforme ou relógio de ponto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7" authorId="0" shapeId="0" xr:uid="{84629E6E-946A-450E-BAD7-94ADF49AF486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8" authorId="0" shapeId="0" xr:uid="{DFB862E5-B5CE-4298-A6EA-745D74FE866E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20" authorId="1" shapeId="0" xr:uid="{2AA21B34-8EE8-44EC-A4AB-B6A2B0FC4E10}">
      <text>
        <r>
          <rPr>
            <b/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  <comment ref="I121" authorId="1" shapeId="0" xr:uid="{8EA74EFE-5DB1-4A9C-AAAC-7DA2395F36C2}">
      <text>
        <r>
          <rPr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0EEBB1C7-05DE-4F01-9EDE-27C61720F2BE}">
      <text>
        <r>
          <rPr>
            <b/>
            <sz val="9"/>
            <color indexed="81"/>
            <rFont val="Segoe UI"/>
            <family val="2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7" authorId="0" shapeId="0" xr:uid="{1D8C7F6D-387F-4E71-A22B-FE3DAB5FB73D}">
      <text>
        <r>
          <rPr>
            <b/>
            <sz val="9"/>
            <color indexed="81"/>
            <rFont val="Segoe UI"/>
            <family val="2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0" authorId="0" shapeId="0" xr:uid="{F7B8CBCC-CE12-4B7C-8008-51FE86868E84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63" authorId="0" shapeId="0" xr:uid="{8B0D0061-962F-4409-A9AE-20061225D7E9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76" authorId="0" shapeId="0" xr:uid="{E9AA33CD-0216-4F19-84EF-CDA949C79BBC}">
      <text>
        <r>
          <rPr>
            <b/>
            <sz val="9"/>
            <color indexed="81"/>
            <rFont val="Segoe UI"/>
            <family val="2"/>
          </rPr>
          <t>Apesar de células de livre preenchimento, a empresa deverá demonstrar as memórias de cálculo e justificativa para as porcentagens apresentadas caso sejam diferentes da planilha modelo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88" authorId="0" shapeId="0" xr:uid="{0F8665E2-D4C7-4385-8224-4B3AE4D3B6E8}">
      <text>
        <r>
          <rPr>
            <b/>
            <sz val="9"/>
            <color indexed="81"/>
            <rFont val="Segoe UI"/>
            <family val="2"/>
          </rPr>
          <t>As provisões para substituição do profissional ausente são de livre preenchimento da empresa, devendo ser explicadas e comprovadas as memórias de cálculo. Não serão aceitas porcentagens arbitrárias.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11" authorId="0" shapeId="0" xr:uid="{B3791096-1A8C-4CEA-8195-8C86BF7E21E3}">
      <text>
        <r>
          <rPr>
            <b/>
            <sz val="9"/>
            <color indexed="81"/>
            <rFont val="Segoe UI"/>
            <family val="2"/>
          </rPr>
          <t>Para este contrato, NÃO será exigido material, uniforme ou relógio de ponto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7" authorId="0" shapeId="0" xr:uid="{408BF4DC-17EF-4933-A99A-1096CF9F2F2A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8" authorId="0" shapeId="0" xr:uid="{BED9B03C-7C54-4984-949D-25A7FDA520B4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20" authorId="1" shapeId="0" xr:uid="{73B9B2FC-408E-443F-AE58-94C96B0E6CCB}">
      <text>
        <r>
          <rPr>
            <b/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  <comment ref="I121" authorId="1" shapeId="0" xr:uid="{C16462D5-FFC1-4F81-BD5C-84EA05BD245B}">
      <text>
        <r>
          <rPr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6833F9F0-6773-4A20-B8E4-E66095BFC9B7}">
      <text>
        <r>
          <rPr>
            <b/>
            <sz val="9"/>
            <color indexed="81"/>
            <rFont val="Segoe UI"/>
            <family val="2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7" authorId="0" shapeId="0" xr:uid="{F2288F19-4E76-4C67-B90A-50C38F61215B}">
      <text>
        <r>
          <rPr>
            <b/>
            <sz val="9"/>
            <color indexed="81"/>
            <rFont val="Segoe UI"/>
            <family val="2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0" authorId="0" shapeId="0" xr:uid="{921F4D31-2FD7-412F-97BD-29D615F9B76F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63" authorId="0" shapeId="0" xr:uid="{FBB29244-7797-4D5D-BDEE-490490BB5416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76" authorId="0" shapeId="0" xr:uid="{1286A9EA-CB0D-4780-816D-44EA83153B47}">
      <text>
        <r>
          <rPr>
            <b/>
            <sz val="9"/>
            <color indexed="81"/>
            <rFont val="Segoe UI"/>
            <family val="2"/>
          </rPr>
          <t>Apesar de células de livre preenchimento, a empresa deverá demonstrar as memórias de cálculo e justificativa para as porcentagens apresentadas caso sejam diferentes da planilha modelo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88" authorId="0" shapeId="0" xr:uid="{EE18BDA6-8D6D-42EE-A1FD-A3A27CDE0CB5}">
      <text>
        <r>
          <rPr>
            <b/>
            <sz val="9"/>
            <color indexed="81"/>
            <rFont val="Segoe UI"/>
            <family val="2"/>
          </rPr>
          <t>As provisões para substituição do profissional ausente são de livre preenchimento da empresa, devendo ser explicadas e comprovadas as memórias de cálculo. Não serão aceitas porcentagens arbitrárias.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11" authorId="0" shapeId="0" xr:uid="{EE5B2517-95E4-466F-8E46-C6D35E63A64C}">
      <text>
        <r>
          <rPr>
            <b/>
            <sz val="9"/>
            <color indexed="81"/>
            <rFont val="Segoe UI"/>
            <family val="2"/>
          </rPr>
          <t>Para este contrato, NÃO será exigido material, uniforme ou relógio de ponto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7" authorId="0" shapeId="0" xr:uid="{F5578A0D-2055-4E95-9502-A1C6C5CD4DBA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8" authorId="0" shapeId="0" xr:uid="{00C08A54-090B-4BA0-AD0A-B91B5D3F6CBF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20" authorId="1" shapeId="0" xr:uid="{0F073823-762B-4330-B461-6A8FD70C92BB}">
      <text>
        <r>
          <rPr>
            <b/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  <comment ref="I121" authorId="1" shapeId="0" xr:uid="{249E4822-F575-4F53-AE1F-D81F0883577B}">
      <text>
        <r>
          <rPr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59A1661B-331F-40C4-B610-386A16F6AB36}">
      <text>
        <r>
          <rPr>
            <b/>
            <sz val="9"/>
            <color indexed="81"/>
            <rFont val="Segoe UI"/>
            <family val="2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7" authorId="0" shapeId="0" xr:uid="{838865C6-26C5-47EA-BD51-697FFA2C5603}">
      <text>
        <r>
          <rPr>
            <b/>
            <sz val="9"/>
            <color indexed="81"/>
            <rFont val="Segoe UI"/>
            <family val="2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0" authorId="0" shapeId="0" xr:uid="{96867EFF-F314-4E49-89A2-C9722A438236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63" authorId="0" shapeId="0" xr:uid="{6A212BFF-C1E5-4193-9423-E54760BF2B2C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76" authorId="0" shapeId="0" xr:uid="{EE9FA051-01DF-49E2-B10C-E7BEFD492E18}">
      <text>
        <r>
          <rPr>
            <b/>
            <sz val="9"/>
            <color indexed="81"/>
            <rFont val="Segoe UI"/>
            <family val="2"/>
          </rPr>
          <t>Apesar de células de livre preenchimento, a empresa deverá demonstrar as memórias de cálculo e justificativa para as porcentagens apresentadas caso sejam diferentes da planilha modelo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88" authorId="0" shapeId="0" xr:uid="{8F98F773-4436-4C40-9C9E-1ED29EC7B6B0}">
      <text>
        <r>
          <rPr>
            <b/>
            <sz val="9"/>
            <color indexed="81"/>
            <rFont val="Segoe UI"/>
            <family val="2"/>
          </rPr>
          <t>As provisões para substituição do profissional ausente são de livre preenchimento da empresa, devendo ser explicadas e comprovadas as memórias de cálculo. Não serão aceitas porcentagens arbitrárias.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11" authorId="0" shapeId="0" xr:uid="{5048FA8B-230D-49CD-B1CA-5EBCDE3D03B7}">
      <text>
        <r>
          <rPr>
            <b/>
            <sz val="9"/>
            <color indexed="81"/>
            <rFont val="Segoe UI"/>
            <family val="2"/>
          </rPr>
          <t>Para este contrato, NÃO será exigido material, uniforme ou relógio de ponto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7" authorId="0" shapeId="0" xr:uid="{D51BF57F-D384-4F5E-B725-50D5B98F66F6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8" authorId="0" shapeId="0" xr:uid="{F116759E-E4F9-4736-B70E-85BD9A55557E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20" authorId="1" shapeId="0" xr:uid="{55620612-90DF-4114-B95F-5E3CCE03FB5C}">
      <text>
        <r>
          <rPr>
            <b/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  <comment ref="I121" authorId="1" shapeId="0" xr:uid="{2F0C8E1E-E26E-4141-94C0-E6CAB3A27379}">
      <text>
        <r>
          <rPr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467D05C3-9491-4011-8D1D-A37D2EA6E857}">
      <text>
        <r>
          <rPr>
            <b/>
            <sz val="9"/>
            <color indexed="81"/>
            <rFont val="Segoe UI"/>
            <family val="2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7" authorId="0" shapeId="0" xr:uid="{0FF47479-DEE3-4639-9141-D1827AABE8D1}">
      <text>
        <r>
          <rPr>
            <b/>
            <sz val="9"/>
            <color indexed="81"/>
            <rFont val="Segoe UI"/>
            <family val="2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0" authorId="0" shapeId="0" xr:uid="{BD26B42A-77E9-4442-859F-18D16E4255E9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63" authorId="0" shapeId="0" xr:uid="{403237D8-FF67-4A68-B1FC-9A3A7D0E7193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76" authorId="0" shapeId="0" xr:uid="{42C3A4EF-64AE-40A8-A136-DFC3F2152AFC}">
      <text>
        <r>
          <rPr>
            <b/>
            <sz val="9"/>
            <color indexed="81"/>
            <rFont val="Segoe UI"/>
            <family val="2"/>
          </rPr>
          <t>Apesar de células de livre preenchimento, a empresa deverá demonstrar as memórias de cálculo e justificativa para as porcentagens apresentadas caso sejam diferentes da planilha modelo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88" authorId="0" shapeId="0" xr:uid="{0B853192-D987-4E05-BF7C-B93FC4831232}">
      <text>
        <r>
          <rPr>
            <b/>
            <sz val="9"/>
            <color indexed="81"/>
            <rFont val="Segoe UI"/>
            <family val="2"/>
          </rPr>
          <t>As provisões para substituição do profissional ausente são de livre preenchimento da empresa, devendo ser explicadas e comprovadas as memórias de cálculo. Não serão aceitas porcentagens arbitrárias.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11" authorId="0" shapeId="0" xr:uid="{E35A911B-5D33-4FB1-AA97-ADDC6B9416B0}">
      <text>
        <r>
          <rPr>
            <b/>
            <sz val="9"/>
            <color indexed="81"/>
            <rFont val="Segoe UI"/>
            <family val="2"/>
          </rPr>
          <t>Para este contrato, NÃO será exigido material, uniforme ou relógio de ponto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7" authorId="0" shapeId="0" xr:uid="{6F6FFEE0-B9EA-4C7B-A553-4AA58005278E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8" authorId="0" shapeId="0" xr:uid="{2D6532AB-221F-4FA9-9822-6C19EDC72451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20" authorId="1" shapeId="0" xr:uid="{179813FF-475D-4FC3-896A-62B330918F81}">
      <text>
        <r>
          <rPr>
            <b/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  <comment ref="I121" authorId="1" shapeId="0" xr:uid="{DFFD0445-76AD-4369-9EF6-59C21E87301A}">
      <text>
        <r>
          <rPr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E52E0D2A-4E00-43F2-8044-57E44AFC2332}">
      <text>
        <r>
          <rPr>
            <b/>
            <sz val="9"/>
            <color indexed="81"/>
            <rFont val="Segoe UI"/>
            <family val="2"/>
          </rPr>
          <t>Refere-se ao valor mínimo a ser respeitado. Caso a CCT da empresa possua valor superior, este deverá ser considerado. Caso seja menor, deverá utilizar o valor da célula.: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7" authorId="0" shapeId="0" xr:uid="{DC3F224C-544B-483E-85C8-EE1AF9742BA3}">
      <text>
        <r>
          <rPr>
            <b/>
            <sz val="9"/>
            <color indexed="81"/>
            <rFont val="Segoe UI"/>
            <family val="2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0" authorId="0" shapeId="0" xr:uid="{1E3271DE-503E-4BAE-B24E-E7333A67FB08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63" authorId="0" shapeId="0" xr:uid="{FBEC24F7-B751-418E-8B66-6AD84C8EC2A8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76" authorId="0" shapeId="0" xr:uid="{4A49FB58-9EFC-41D2-A154-CD732F92A1CE}">
      <text>
        <r>
          <rPr>
            <b/>
            <sz val="9"/>
            <color indexed="81"/>
            <rFont val="Segoe UI"/>
            <family val="2"/>
          </rPr>
          <t>Apesar de células de livre preenchimento, a empresa deverá demonstrar as memórias de cálculo e justificativa para as porcentagens apresentadas caso sejam diferentes da planilha modelo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88" authorId="0" shapeId="0" xr:uid="{7F4FC317-28FA-42AC-9BB9-05CD038035B5}">
      <text>
        <r>
          <rPr>
            <b/>
            <sz val="9"/>
            <color indexed="81"/>
            <rFont val="Segoe UI"/>
            <family val="2"/>
          </rPr>
          <t>As provisões para substituição do profissional ausente são de livre preenchimento da empresa, devendo ser explicadas e comprovadas as memórias de cálculo. Não serão aceitas porcentagens arbitrárias.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11" authorId="0" shapeId="0" xr:uid="{30EF5FCD-28DF-4F82-93B0-50CD76CB913C}">
      <text>
        <r>
          <rPr>
            <b/>
            <sz val="9"/>
            <color indexed="81"/>
            <rFont val="Segoe UI"/>
            <family val="2"/>
          </rPr>
          <t>Para este contrato, NÃO será exigido material, uniforme ou relógio de ponto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8" authorId="0" shapeId="0" xr:uid="{E42922F8-6E42-4821-B61C-1A01A2A0AE74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21" authorId="1" shapeId="0" xr:uid="{D1C9F614-46D4-4FF1-B087-1D5DAB9744B7}">
      <text>
        <r>
          <rPr>
            <b/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  <comment ref="I122" authorId="1" shapeId="0" xr:uid="{8E9C8286-FED5-45E2-A452-6A365DF4E13A}">
      <text>
        <r>
          <rPr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42372E44-8D14-4B2D-A1E4-CC54EDDA6419}">
      <text>
        <r>
          <rPr>
            <sz val="9"/>
            <color indexed="81"/>
            <rFont val="Segoe UI"/>
            <family val="2"/>
          </rPr>
          <t>Refere-se ao valor mínimo a ser respeitado. Caso a CCT da empresa possua valor superior, este deverá ser considerado. Caso seja menor, deverá utilizar o valor da célula.</t>
        </r>
      </text>
    </comment>
    <comment ref="I47" authorId="0" shapeId="0" xr:uid="{A4F3E8F6-3570-4229-B294-1007D062C086}">
      <text>
        <r>
          <rPr>
            <b/>
            <sz val="9"/>
            <color indexed="81"/>
            <rFont val="Segoe UI"/>
            <family val="2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0" authorId="0" shapeId="0" xr:uid="{22866D59-E11D-4FBE-AABD-3A62786835AC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63" authorId="0" shapeId="0" xr:uid="{B399E258-351C-4852-B8C6-C25ADAB879AF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76" authorId="0" shapeId="0" xr:uid="{E41DAACC-39F6-4CCF-889E-4DF7A3CB4426}">
      <text>
        <r>
          <rPr>
            <b/>
            <sz val="9"/>
            <color indexed="81"/>
            <rFont val="Segoe UI"/>
            <family val="2"/>
          </rPr>
          <t>Apesar de células de livre preenchimento, a empresa deverá demonstrar as memórias de cálculo e justificativa para as porcentagens apresentadas caso sejam diferentes da planilha modelo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88" authorId="0" shapeId="0" xr:uid="{81EF3837-268C-463C-89C4-1D4B6DE41D98}">
      <text>
        <r>
          <rPr>
            <b/>
            <sz val="9"/>
            <color indexed="81"/>
            <rFont val="Segoe UI"/>
            <family val="2"/>
          </rPr>
          <t>As provisões para substituição do profissional ausente são de livre preenchimento da empresa, devendo ser explicadas e comprovadas as memórias de cálculo. Não serão aceitas porcentagens arbitrárias.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11" authorId="0" shapeId="0" xr:uid="{33BFF28E-6B58-4850-92F4-FBE04DAAE872}">
      <text>
        <r>
          <rPr>
            <b/>
            <sz val="9"/>
            <color indexed="81"/>
            <rFont val="Segoe UI"/>
            <family val="2"/>
          </rPr>
          <t>Para este contrato, NÃO será exigido material, uniforme ou relógio de ponto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7" authorId="0" shapeId="0" xr:uid="{901905BA-B188-4102-B869-58B98E0D98DE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8" authorId="0" shapeId="0" xr:uid="{12B7C871-F1C2-4DB3-A952-C010D9429705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20" authorId="1" shapeId="0" xr:uid="{A8346D14-0787-4ADD-954F-0BF79787AC82}">
      <text>
        <r>
          <rPr>
            <b/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  <comment ref="I121" authorId="1" shapeId="0" xr:uid="{AA0203F2-3677-4D57-BB49-A7BD2CEC82FC}">
      <text>
        <r>
          <rPr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0624A5DE-6542-42E6-8669-FD27BE9F231C}">
      <text>
        <r>
          <rPr>
            <b/>
            <sz val="9"/>
            <color indexed="81"/>
            <rFont val="Segoe UI"/>
            <family val="2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7" authorId="0" shapeId="0" xr:uid="{9D597839-8BC8-4FFD-866C-877F832E6B00}">
      <text>
        <r>
          <rPr>
            <b/>
            <sz val="9"/>
            <color indexed="81"/>
            <rFont val="Segoe UI"/>
            <family val="2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0" authorId="0" shapeId="0" xr:uid="{C1F3C968-6D47-4780-BBA7-DC52BF46780B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63" authorId="0" shapeId="0" xr:uid="{E401EF06-0018-40DB-80B2-9C2AFC9A1526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76" authorId="0" shapeId="0" xr:uid="{B43E46B2-06BC-4657-975E-A3A12F95C8D3}">
      <text>
        <r>
          <rPr>
            <b/>
            <sz val="9"/>
            <color indexed="81"/>
            <rFont val="Segoe UI"/>
            <family val="2"/>
          </rPr>
          <t>Apesar de células de livre preenchimento, a empresa deverá demonstrar as memórias de cálculo e justificativa para as porcentagens apresentadas caso sejam diferentes da planilha modelo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88" authorId="0" shapeId="0" xr:uid="{DC716A9C-06A4-400B-B39A-F06AA390D7FF}">
      <text>
        <r>
          <rPr>
            <b/>
            <sz val="9"/>
            <color indexed="81"/>
            <rFont val="Segoe UI"/>
            <family val="2"/>
          </rPr>
          <t>As provisões para substituição do profissional ausente são de livre preenchimento da empresa, devendo ser explicadas e comprovadas as memórias de cálculo. Não serão aceitas porcentagens arbitrárias.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11" authorId="0" shapeId="0" xr:uid="{D06B0A50-2E67-4731-A01C-69FBE94003C0}">
      <text>
        <r>
          <rPr>
            <b/>
            <sz val="9"/>
            <color indexed="81"/>
            <rFont val="Segoe UI"/>
            <family val="2"/>
          </rPr>
          <t>Para este contrato, NÃO será exigido material, uniforme ou relógio de ponto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7" authorId="0" shapeId="0" xr:uid="{FA457BAB-1F71-4F1C-A01D-16A31A5E4063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8" authorId="0" shapeId="0" xr:uid="{91846AEC-61C8-4347-AF88-CC4B12FE045D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20" authorId="1" shapeId="0" xr:uid="{E2934C65-40FE-4E53-B08C-B73AE61945C7}">
      <text>
        <r>
          <rPr>
            <b/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  <comment ref="I121" authorId="1" shapeId="0" xr:uid="{C6028864-D37F-42D7-B374-7F835E7830D8}">
      <text>
        <r>
          <rPr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3C1A08BA-DB78-4CE6-8F89-3EBE78D0AE16}">
      <text>
        <r>
          <rPr>
            <b/>
            <sz val="9"/>
            <color indexed="81"/>
            <rFont val="Segoe UI"/>
            <family val="2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7" authorId="0" shapeId="0" xr:uid="{24DA46C0-DE52-46CC-B79A-82BEE6B6929B}">
      <text>
        <r>
          <rPr>
            <b/>
            <sz val="9"/>
            <color indexed="81"/>
            <rFont val="Segoe UI"/>
            <family val="2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0" authorId="0" shapeId="0" xr:uid="{AB5896CD-9AA0-4F13-898B-5A729CBECD0D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63" authorId="0" shapeId="0" xr:uid="{C9A3FA23-2E2E-4CA9-B218-704A86626D95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76" authorId="0" shapeId="0" xr:uid="{34787E0B-35DB-41C2-9544-4463F86FE28B}">
      <text>
        <r>
          <rPr>
            <b/>
            <sz val="9"/>
            <color indexed="81"/>
            <rFont val="Segoe UI"/>
            <family val="2"/>
          </rPr>
          <t>Apesar de células de livre preenchimento, a empresa deverá demonstrar as memórias de cálculo e justificativa para as porcentagens apresentadas caso sejam diferentes da planilha modelo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88" authorId="0" shapeId="0" xr:uid="{AA918361-360F-4503-B1EE-6C7C57233057}">
      <text>
        <r>
          <rPr>
            <b/>
            <sz val="9"/>
            <color indexed="81"/>
            <rFont val="Segoe UI"/>
            <family val="2"/>
          </rPr>
          <t>As provisões para substituição do profissional ausente são de livre preenchimento da empresa, devendo ser explicadas e comprovadas as memórias de cálculo. Não serão aceitas porcentagens arbitrárias.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11" authorId="0" shapeId="0" xr:uid="{7C08B677-BBC8-4949-A529-7A9C1C9776F1}">
      <text>
        <r>
          <rPr>
            <b/>
            <sz val="9"/>
            <color indexed="81"/>
            <rFont val="Segoe UI"/>
            <family val="2"/>
          </rPr>
          <t>Para este contrato, NÃO será exigido material, uniforme ou relógio de ponto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7" authorId="0" shapeId="0" xr:uid="{6214CB05-9EFC-46CC-974C-F42D17FF65CB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8" authorId="0" shapeId="0" xr:uid="{4C07685E-8196-4EAE-B797-19D00D872B5D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20" authorId="1" shapeId="0" xr:uid="{0D5B954E-8234-44CD-9B43-B426B7180595}">
      <text>
        <r>
          <rPr>
            <b/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  <comment ref="I121" authorId="1" shapeId="0" xr:uid="{764FD7E5-1B63-41BE-AC59-554892DBDD36}">
      <text>
        <r>
          <rPr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589CD6B0-0BE0-437E-868E-00DCABAB0EFD}">
      <text>
        <r>
          <rPr>
            <b/>
            <sz val="9"/>
            <color indexed="81"/>
            <rFont val="Segoe UI"/>
            <family val="2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7" authorId="0" shapeId="0" xr:uid="{0C2401CC-A175-47B9-828B-714D71B9016B}">
      <text>
        <r>
          <rPr>
            <b/>
            <sz val="9"/>
            <color indexed="81"/>
            <rFont val="Segoe UI"/>
            <family val="2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0" authorId="0" shapeId="0" xr:uid="{860CFDD8-71A0-4068-9350-4A928C7E8ABD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63" authorId="0" shapeId="0" xr:uid="{A6B003F7-DB54-437E-A751-31C6EF174894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76" authorId="0" shapeId="0" xr:uid="{E491CFAF-BDE7-402F-9681-847918C59378}">
      <text>
        <r>
          <rPr>
            <b/>
            <sz val="9"/>
            <color indexed="81"/>
            <rFont val="Segoe UI"/>
            <family val="2"/>
          </rPr>
          <t>Apesar de células de livre preenchimento, a empresa deverá demonstrar as memórias de cálculo e justificativa para as porcentagens apresentadas caso sejam diferentes da planilha modelo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88" authorId="0" shapeId="0" xr:uid="{FA323770-5EDC-45F5-A06D-4E5503C1753B}">
      <text>
        <r>
          <rPr>
            <b/>
            <sz val="9"/>
            <color indexed="81"/>
            <rFont val="Segoe UI"/>
            <family val="2"/>
          </rPr>
          <t>As provisões para substituição do profissional ausente são de livre preenchimento da empresa, devendo ser explicadas e comprovadas as memórias de cálculo. Não serão aceitas porcentagens arbitrárias.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11" authorId="0" shapeId="0" xr:uid="{232DB3B9-E8DF-4D35-8B77-9DD42C3D9E8E}">
      <text>
        <r>
          <rPr>
            <b/>
            <sz val="9"/>
            <color indexed="81"/>
            <rFont val="Segoe UI"/>
            <family val="2"/>
          </rPr>
          <t>Para este contrato, NÃO será exigido material, uniforme ou relógio de ponto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7" authorId="0" shapeId="0" xr:uid="{DFEB4C39-021C-474B-B1E9-642D3699B5D0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8" authorId="0" shapeId="0" xr:uid="{2BDCDDFF-4179-416B-A2FF-5B149E8C6B49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20" authorId="1" shapeId="0" xr:uid="{2705FD89-294C-42AB-B05A-1A44E0B0F458}">
      <text>
        <r>
          <rPr>
            <b/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  <comment ref="I121" authorId="1" shapeId="0" xr:uid="{09BCB879-012F-4A71-8D13-066397901DB6}">
      <text>
        <r>
          <rPr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9C797E34-595E-4012-B649-D4820060DB60}">
      <text>
        <r>
          <rPr>
            <b/>
            <sz val="9"/>
            <color indexed="81"/>
            <rFont val="Segoe UI"/>
            <family val="2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7" authorId="0" shapeId="0" xr:uid="{189B8CAE-EECC-4277-91A2-063876E47364}">
      <text>
        <r>
          <rPr>
            <b/>
            <sz val="9"/>
            <color indexed="81"/>
            <rFont val="Segoe UI"/>
            <family val="2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0" authorId="0" shapeId="0" xr:uid="{B2A048A4-BA36-4F90-B4BF-30606B1B7FAA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63" authorId="0" shapeId="0" xr:uid="{4D4340C1-AEB1-4134-8814-53B815FECA35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76" authorId="0" shapeId="0" xr:uid="{8AE3B9DE-60BF-44D1-8E17-6EC1470C15E5}">
      <text>
        <r>
          <rPr>
            <b/>
            <sz val="9"/>
            <color indexed="81"/>
            <rFont val="Segoe UI"/>
            <family val="2"/>
          </rPr>
          <t>Apesar de células de livre preenchimento, a empresa deverá demonstrar as memórias de cálculo e justificativa para as porcentagens apresentadas caso sejam diferentes da planilha modelo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88" authorId="0" shapeId="0" xr:uid="{88E847B9-6F73-49A8-98E9-FBF8D86B138C}">
      <text>
        <r>
          <rPr>
            <b/>
            <sz val="9"/>
            <color indexed="81"/>
            <rFont val="Segoe UI"/>
            <family val="2"/>
          </rPr>
          <t>As provisões para substituição do profissional ausente são de livre preenchimento da empresa, devendo ser explicadas e comprovadas as memórias de cálculo. Não serão aceitas porcentagens arbitrárias.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11" authorId="0" shapeId="0" xr:uid="{DBD53DAD-EF1D-4C0A-B727-0943A9513A5A}">
      <text>
        <r>
          <rPr>
            <b/>
            <sz val="9"/>
            <color indexed="81"/>
            <rFont val="Segoe UI"/>
            <family val="2"/>
          </rPr>
          <t>Para este contrato, NÃO será exigido material, uniforme ou relógio de ponto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8" authorId="0" shapeId="0" xr:uid="{0E9FDE1A-A76E-4E52-B0BB-56A32937051A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9" authorId="0" shapeId="0" xr:uid="{129F7ED3-1E2F-4F00-9047-B4904E56638F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21" authorId="1" shapeId="0" xr:uid="{95AE9F76-BED4-4032-BA3B-4DBE078CB8BC}">
      <text>
        <r>
          <rPr>
            <b/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  <comment ref="I122" authorId="1" shapeId="0" xr:uid="{CAD751B3-6D2E-4337-BDF5-E10A4BD2778F}">
      <text>
        <r>
          <rPr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8A9DDA3B-8A5F-47B4-A938-6A12DB67A6A7}">
      <text>
        <r>
          <rPr>
            <b/>
            <sz val="9"/>
            <color indexed="81"/>
            <rFont val="Segoe UI"/>
            <family val="2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7" authorId="0" shapeId="0" xr:uid="{7368FC79-9388-4BCB-89A7-731A73667305}">
      <text>
        <r>
          <rPr>
            <b/>
            <sz val="9"/>
            <color indexed="81"/>
            <rFont val="Segoe UI"/>
            <family val="2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0" authorId="0" shapeId="0" xr:uid="{9CD4CAE0-00F7-4B97-9A74-8C303A34F291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63" authorId="0" shapeId="0" xr:uid="{F7E14B1F-4D85-4AFF-8420-89620AC6EC2A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76" authorId="0" shapeId="0" xr:uid="{9D3653F8-F563-4ABF-A444-A2B5F6B82167}">
      <text>
        <r>
          <rPr>
            <b/>
            <sz val="9"/>
            <color indexed="81"/>
            <rFont val="Segoe UI"/>
            <family val="2"/>
          </rPr>
          <t>Apesar de células de livre preenchimento, a empresa deverá demonstrar as memórias de cálculo e justificativa para as porcentagens apresentadas caso sejam diferentes da planilha modelo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88" authorId="0" shapeId="0" xr:uid="{B8E8874B-41B2-412D-B517-3364FD209BEA}">
      <text>
        <r>
          <rPr>
            <b/>
            <sz val="9"/>
            <color indexed="81"/>
            <rFont val="Segoe UI"/>
            <family val="2"/>
          </rPr>
          <t>As provisões para substituição do profissional ausente são de livre preenchimento da empresa, devendo ser explicadas e comprovadas as memórias de cálculo. Não serão aceitas porcentagens arbitrárias.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11" authorId="0" shapeId="0" xr:uid="{D7AFC6CF-8665-4265-8B0B-9FCDF3BCBBD1}">
      <text>
        <r>
          <rPr>
            <b/>
            <sz val="9"/>
            <color indexed="81"/>
            <rFont val="Segoe UI"/>
            <family val="2"/>
          </rPr>
          <t>Para este contrato, NÃO será exigido material, uniforme ou relógio de ponto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7" authorId="0" shapeId="0" xr:uid="{E17E9D78-9973-4BC2-8407-B25A101D4F1F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8" authorId="0" shapeId="0" xr:uid="{738B547D-F7C7-4D36-810F-89E323473ADD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20" authorId="1" shapeId="0" xr:uid="{799E0CF4-4BCF-4C68-8DC1-EC022377982A}">
      <text>
        <r>
          <rPr>
            <b/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  <comment ref="I121" authorId="1" shapeId="0" xr:uid="{4561B78D-FCB3-4056-A949-3CD2ED3C0BB5}">
      <text>
        <r>
          <rPr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</commentList>
</comments>
</file>

<file path=xl/sharedStrings.xml><?xml version="1.0" encoding="utf-8"?>
<sst xmlns="http://schemas.openxmlformats.org/spreadsheetml/2006/main" count="3877" uniqueCount="259">
  <si>
    <t>RESUMO</t>
  </si>
  <si>
    <t>VALOR TOTAL</t>
  </si>
  <si>
    <t>RETIDO NA CONTA VINCULADA</t>
  </si>
  <si>
    <t>Item</t>
  </si>
  <si>
    <t>Posto</t>
  </si>
  <si>
    <t>Local</t>
  </si>
  <si>
    <t>Qtde</t>
  </si>
  <si>
    <t>Valor Unitário</t>
  </si>
  <si>
    <t>Valor Mensal</t>
  </si>
  <si>
    <t>Supervisor</t>
  </si>
  <si>
    <t>SEDE (SR/PF/RJ)</t>
  </si>
  <si>
    <t>Assistente Administrativo Sênior</t>
  </si>
  <si>
    <t>DEAIN</t>
  </si>
  <si>
    <t>DELEMIG/SDU</t>
  </si>
  <si>
    <t>DELEMIG/LEBLON</t>
  </si>
  <si>
    <t>DELEMIG/RIO SUL</t>
  </si>
  <si>
    <t>DELEMIG/VIA PARQUE</t>
  </si>
  <si>
    <t>DEAER/SDU</t>
  </si>
  <si>
    <t>DPF/NIG/RJ</t>
  </si>
  <si>
    <t xml:space="preserve">DPF/MCE/RJ </t>
  </si>
  <si>
    <t>DPF/NRI/RJ</t>
  </si>
  <si>
    <t>DPF/VRA/RJ</t>
  </si>
  <si>
    <t>DPF/GOY/RJ</t>
  </si>
  <si>
    <t>POSPET</t>
  </si>
  <si>
    <t>DPF/ARS/RJ</t>
  </si>
  <si>
    <t>DEPOM/ARS</t>
  </si>
  <si>
    <t>TOTAL</t>
  </si>
  <si>
    <t xml:space="preserve">PLANILHA DE CUSTOS E FORMAÇÃO DE PREÇOS </t>
  </si>
  <si>
    <t xml:space="preserve">Processo nº: </t>
  </si>
  <si>
    <t>DISCRIMINAÇÃO DOS SERVIÇOS (DADOS REFERENTES À CONTRATAÇÃO)</t>
  </si>
  <si>
    <t>A</t>
  </si>
  <si>
    <t>Data de apresentação da proposta (dia/mês/ano)</t>
  </si>
  <si>
    <t>B</t>
  </si>
  <si>
    <t>Município/ UF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</si>
  <si>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</si>
  <si>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</si>
  <si>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</si>
  <si>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</si>
  <si>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</si>
  <si>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IDENTIFICAÇÃO DO SERVIÇO</t>
  </si>
  <si>
    <t>Unidade de medida</t>
  </si>
  <si>
    <t>Quantidade total a contratar (em função da unidade de medida):</t>
  </si>
  <si>
    <t>Cargo:</t>
  </si>
  <si>
    <t>MÃO-DE-OBRA VINCULADA À EXECUÇÃO CONTRATUAL</t>
  </si>
  <si>
    <t>Dados complementares para composição dos custos referente à mão-de-obra</t>
  </si>
  <si>
    <t>Tipo do serviço</t>
  </si>
  <si>
    <t>Classificação Brasileira de Ocupações (CBO)</t>
  </si>
  <si>
    <t>Salário Normativo da Categoria Profissional</t>
  </si>
  <si>
    <t xml:space="preserve">Categoria profissional </t>
  </si>
  <si>
    <t>Data base da categoria</t>
  </si>
  <si>
    <t>MÓDULO 01: COMPOSIÇÃO DA REMUNERAÇÃO</t>
  </si>
  <si>
    <t>Composição da remuneração</t>
  </si>
  <si>
    <t>Valor (R$)</t>
  </si>
  <si>
    <t>Salário base</t>
  </si>
  <si>
    <t>Adicional de periculosidade</t>
  </si>
  <si>
    <t>Sim/Não</t>
  </si>
  <si>
    <t>S</t>
  </si>
  <si>
    <t>Adicional de insalubridade</t>
  </si>
  <si>
    <t>N</t>
  </si>
  <si>
    <t>Adicional noturno</t>
  </si>
  <si>
    <t>E</t>
  </si>
  <si>
    <t xml:space="preserve">Hora noturna adicional - ou hora noturna reduzida </t>
  </si>
  <si>
    <t>F</t>
  </si>
  <si>
    <t>Adicional de hora extra no feriado</t>
  </si>
  <si>
    <t>G</t>
  </si>
  <si>
    <t>Outros (especificar)</t>
  </si>
  <si>
    <t>TOTAL DA REMUNERAÇÃO</t>
  </si>
  <si>
    <t>MÓDULO 02: ENCARGOS E BENEFÍCIOS ANUAIS, MENSAIS E DIÁRIOS</t>
  </si>
  <si>
    <t>Submódulo 2.1 - 13º (décimo terceiro) salário e adicional de férias</t>
  </si>
  <si>
    <t>2.1</t>
  </si>
  <si>
    <t>13º salário e adicional de férias</t>
  </si>
  <si>
    <t>(%)</t>
  </si>
  <si>
    <t xml:space="preserve">13º salário </t>
  </si>
  <si>
    <t xml:space="preserve">Férias e Adicional de Férias </t>
  </si>
  <si>
    <t xml:space="preserve">TOTAL </t>
  </si>
  <si>
    <t>c</t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</si>
  <si>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</si>
  <si>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</si>
  <si>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</si>
  <si>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</si>
  <si>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</si>
  <si>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Seguro Acidente do Trabalho (SAT)</t>
  </si>
  <si>
    <t>SESC ou SESI</t>
  </si>
  <si>
    <t>SENAI ou SENAC</t>
  </si>
  <si>
    <t>SEBRAE</t>
  </si>
  <si>
    <t>INCRA</t>
  </si>
  <si>
    <t>I</t>
  </si>
  <si>
    <t>FGTS</t>
  </si>
  <si>
    <t>Submódulo 2.3 - Benefícios Mensais e Diários</t>
  </si>
  <si>
    <t>2.3</t>
  </si>
  <si>
    <t>Benefícios Mensais e Diários</t>
  </si>
  <si>
    <t>Transporte</t>
  </si>
  <si>
    <t>SIM/NÃO</t>
  </si>
  <si>
    <t>Valor</t>
  </si>
  <si>
    <t>Passagens</t>
  </si>
  <si>
    <t>Dias</t>
  </si>
  <si>
    <t>Desconto</t>
  </si>
  <si>
    <t>Auxílio-Refeição/Alimentação</t>
  </si>
  <si>
    <t>Plano de Assistência Médica</t>
  </si>
  <si>
    <t>Plano de Assistência Odontológica</t>
  </si>
  <si>
    <t>Benefício Social Familiar</t>
  </si>
  <si>
    <t>QUADRO RESUMO DO MÓDULO 2 - ENCARGOS E BENEFÍCIOS ANUAIS, MENSAIS E DIÁRIOS</t>
  </si>
  <si>
    <t>Encargos e Benefícios Anuais, Mensais e Diários</t>
  </si>
  <si>
    <t>13º (décimo terceiro) Salário e Adicional de Férias</t>
  </si>
  <si>
    <t xml:space="preserve">MÓDULO 03: PROVISÃO PARA RESCISÃO 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</si>
  <si>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</si>
  <si>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</si>
  <si>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</si>
  <si>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</si>
  <si>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</si>
  <si>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</si>
  <si>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Encargos x % Aviso Prévio Trabalhado</t>
  </si>
  <si>
    <t>Multa do FGTS e contribuição social sobre o Aviso Prévio Trabalhado</t>
  </si>
  <si>
    <t>MÓDULO 04: CUSTO DE REPOSIÇÃO DO PROFISSIONAL AUSENTE</t>
  </si>
  <si>
    <t>Submódulo 4.1 - Ausências Legais</t>
  </si>
  <si>
    <t>4.1</t>
  </si>
  <si>
    <t>Substituto nas Ausências Legais</t>
  </si>
  <si>
    <t>Substituto na cobertura de Ausências Legais</t>
  </si>
  <si>
    <t>Substituto na Cobertura de Licença Paternidade</t>
  </si>
  <si>
    <t>Substituto na Cobertura de Licença Maternidade</t>
  </si>
  <si>
    <t>Auxílio-Doença</t>
  </si>
  <si>
    <t>Substituto na Cobertura das Ausências por Acidente de Trabalho</t>
  </si>
  <si>
    <t>Estima-se uma licença de 15 dias por ano para 1,22% dos empregados. Esta taxa foi obtida pela proporção de acidentes de trabalho registrados, 717.911, conforme dados do Anuário Estatístico da Previdência Social – AEPS/2013, em relação a 58.981.000 de trabalhadores que fazem jus a emissão da CAT (trabalhadores com carteira assinada, outros tipos de trabalhadores e domésticas), conforme dados da PNAD 2013.</t>
  </si>
  <si>
    <t>Subtotal</t>
  </si>
  <si>
    <t>M</t>
  </si>
  <si>
    <t>Incidência do Submódulo 2.2 sobre o custo de reposição (A,B,C e D)</t>
  </si>
  <si>
    <t>QUADRO RESUMO DO MÓDULO 4 - CUSTO DE REPOSIÇÃO DO PROFISSIONAL AUSENTE</t>
  </si>
  <si>
    <t>Substituto nas Ausência Legais</t>
  </si>
  <si>
    <t>MÓDULO 05: INSUMOS DIVERSOS</t>
  </si>
  <si>
    <t>Insumos Diversos</t>
  </si>
  <si>
    <t>Uniformes</t>
  </si>
  <si>
    <t>Equipamentos</t>
  </si>
  <si>
    <t>Materiais</t>
  </si>
  <si>
    <t>MÓDULO 6: CUSTOS INDIRETOS, TRIBUTOS E LUCRO</t>
  </si>
  <si>
    <t>Custos Indiretos, Tributos e Lucro</t>
  </si>
  <si>
    <t>Custos indiretos</t>
  </si>
  <si>
    <t>Lucro</t>
  </si>
  <si>
    <t>Tributos</t>
  </si>
  <si>
    <t>C.1</t>
  </si>
  <si>
    <t>Tributos Federais</t>
  </si>
  <si>
    <t>PIS</t>
  </si>
  <si>
    <t>C.2</t>
  </si>
  <si>
    <t>COFINS</t>
  </si>
  <si>
    <t>C.3</t>
  </si>
  <si>
    <t>Tibutos Municipais</t>
  </si>
  <si>
    <t>ISS</t>
  </si>
  <si>
    <t>QUADRO RESUMO DO CUSTO POR EMPREGADO</t>
  </si>
  <si>
    <t>Mão-de-obra vinculada 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</si>
  <si>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</si>
  <si>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</si>
  <si>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</si>
  <si>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– Custo de Reposição do Profissional Ausente</t>
  </si>
  <si>
    <t>Módulo 5 – Insumos Diversos</t>
  </si>
  <si>
    <t>SUBTOTAL (A+B+C+D+E)</t>
  </si>
  <si>
    <t>Módulo 6 – Custos indiretos, tributos e lucro</t>
  </si>
  <si>
    <t>VALOR TOTAL POR POSTO</t>
  </si>
  <si>
    <t>Adm</t>
  </si>
  <si>
    <t>VALORES RETIDOS PARA A CONTA VINCULADA</t>
  </si>
  <si>
    <t>Mão-de-Obra vinculada à execução contratual (valor por empregado)</t>
  </si>
  <si>
    <t>Modulo 2.1 -  13° Salário</t>
  </si>
  <si>
    <t>Módulo 3 - Provisão Para Rescisão</t>
  </si>
  <si>
    <t>PREÇO TOTAL POR EMPREGADO</t>
  </si>
  <si>
    <t>Incidência do Submódulo 2 sobre o custo de reposição</t>
  </si>
  <si>
    <t>Curso AVSEC</t>
  </si>
  <si>
    <t xml:space="preserve">Valor (R$) </t>
  </si>
  <si>
    <t>ITEM</t>
  </si>
  <si>
    <t>COTAÇÃO 1</t>
  </si>
  <si>
    <t>COTAÇÃO 2</t>
  </si>
  <si>
    <t>COTAÇÃO 3</t>
  </si>
  <si>
    <t>VALOR MÉDIO</t>
  </si>
  <si>
    <t>QUANTIDADE</t>
  </si>
  <si>
    <t>CUSTO TOTAL</t>
  </si>
  <si>
    <t>CURSO AVSEC (DEAIN)</t>
  </si>
  <si>
    <t>CURSO</t>
  </si>
  <si>
    <t>CUSTO MENSAL</t>
  </si>
  <si>
    <t>Curso de Conscientização AVSEC</t>
  </si>
  <si>
    <t>Módulo 4 - Reposição de Profissional Ausente</t>
  </si>
  <si>
    <t>SUPERV. SEDE (SR/PF/RJ)</t>
  </si>
  <si>
    <t>Substituto na Cobertura de Férias (13º salário, Férias e 1/3 adicional de Férias)</t>
  </si>
  <si>
    <t>Grupo</t>
  </si>
  <si>
    <t>1 - Estado do RJ</t>
  </si>
  <si>
    <t xml:space="preserve">Modulo 2.1- Férias e Adicional de Férias </t>
  </si>
  <si>
    <t>2024/2025</t>
  </si>
  <si>
    <t>Memória de Cálculo</t>
  </si>
  <si>
    <t>Observações</t>
  </si>
  <si>
    <t>Salário Base x 30%</t>
  </si>
  <si>
    <t>Salário Mínimo x Enquadramento (10%; 20% ou 40%)</t>
  </si>
  <si>
    <t>Remuneração x 20%</t>
  </si>
  <si>
    <t>Piso Salarial da Categoria Profissional ou, na ausência deste, Salário Mínimo</t>
  </si>
  <si>
    <t>Artigos 457 e 458 do Decreto Lei 5452/1943 (CLT).
Incisos IV e V da Constituição Federal de 1988.</t>
  </si>
  <si>
    <t>1/12 ≅ 8,33% x Total da Remuneração</t>
  </si>
  <si>
    <t>Art. 193, § 1º , Decreto Lei 5452/1943 (CLT)</t>
  </si>
  <si>
    <t>Art. 7°, Inciso XXIII da Constituição Federal de 1988.</t>
  </si>
  <si>
    <t>Art. 7°, Inciso IX da Constituição Federal de 1988.</t>
  </si>
  <si>
    <t>Art. 7°, Inciso XVI da Constituição Federal de 1988.</t>
  </si>
  <si>
    <t>Art. 7°, Inciso VIII da Constituição Federal de 1988.</t>
  </si>
  <si>
    <t>Art. 7°, Inciso XVII da Constituição Federal de 1988.</t>
  </si>
  <si>
    <t xml:space="preserve">Submódulo 2.3 - Benefícios Mensais e Diários </t>
  </si>
  <si>
    <t>Conforme disposições da Convenção Coletiva de Trabalho da categoria profissional</t>
  </si>
  <si>
    <t>(22 x 2 x Tarifa Municipal de Transporte) - (6% x Salário Básico)</t>
  </si>
  <si>
    <t>Módulo 3 - Provisão para Rescisão</t>
  </si>
  <si>
    <t>(1/30 X 7) / 12</t>
  </si>
  <si>
    <t>Redução de 7 dias ou de 2h por dia para 100 % dos empregados. Percentual relativo a contrato de 12 (doze) meses.</t>
  </si>
  <si>
    <t>8% x aviso prévio indenizado</t>
  </si>
  <si>
    <t>Incidência do FGTS (8%) sobre o aviso prévio indenizado</t>
  </si>
  <si>
    <t>8% x (Remuneração + 13° + Férias)</t>
  </si>
  <si>
    <t>Encargos x Aviso Prévio Trabalhado</t>
  </si>
  <si>
    <t>Art. 4º, Parágrafo Único, Lei 7.418/1985
Para fins de estimativa, considera-se a média de 22 dias úteis por mês e 2 passagens por dia</t>
  </si>
  <si>
    <t>Art. 15, Lei nº 8.036/1990
Art. 214, Decreto 3.048/1999</t>
  </si>
  <si>
    <t>§ 1º do Art. 18 da Lei nº 8.036/1990
 &lt;https://antigo.comprasgovernamentais.gov.br/index.php/noticias/1238-extincao-contribuicao-social-sobre-o-fgts&gt;</t>
  </si>
  <si>
    <t>§ 1º do Art. 18 da Lei nº 8.036/1990
Art. 12, Lei 13.932/2019
&lt;https://antigo.comprasgovernamentais.gov.br/index.php/noticias/1238-extincao-contribuicao-social-sobre-o-fgts&gt;</t>
  </si>
  <si>
    <t>0,2% x (Remuneração + 13° + Férias)</t>
  </si>
  <si>
    <t>2,5% x (Remuneração + 13° + Férias)</t>
  </si>
  <si>
    <t>1,5% x (Remuneração + 13° + Férias)</t>
  </si>
  <si>
    <t>1% x (Remuneração + 13° + Férias)</t>
  </si>
  <si>
    <t>0,6% x (Remuneração + 13° + Férias)</t>
  </si>
  <si>
    <t>20% x (Remuneração + 13° + Férias)</t>
  </si>
  <si>
    <t>Art. 95. IN RFB 2110/2022
§ 1º do Art. 96 IN RFB 2110/2022</t>
  </si>
  <si>
    <t>Anexo III da IN RFB 2110/2022</t>
  </si>
  <si>
    <t>Art. 22, Inciso I, Lei 8.212/1991</t>
  </si>
  <si>
    <t>Art. 22, Inciso II, Lei 8.212/1991
Art. 43, Inciso II da IN RFB 2110/2022</t>
  </si>
  <si>
    <t>A Convenção Coletiva de Trabalho da categoria profissional não prevê patrocínio patronal a plano se assistência médica ou odontológica</t>
  </si>
  <si>
    <t>22 x 23,50 (benefício) x 0,9</t>
  </si>
  <si>
    <t>Conforme disposições da Convenção Coletiva de Trabalho da categoria profissional
Para fins de estimativa, considera-se a média de 22 dias úteis por mês
Benefício previsto: R$ 23,50 por dia trabalhado
Desconto de 10%</t>
  </si>
  <si>
    <t>Férias, adicional de férias e 13° da cobertura de férias</t>
  </si>
  <si>
    <t>Considerou-se a taxa de natalidade de 1,62% (IBGE 2023) a força de trabalho masculina de 50% e 5 dias de licença por ano.
§ 1º Art.10, Constituição Federal/1988</t>
  </si>
  <si>
    <t>Cabe à contratada a provisão relativa às férias (1/12) e adicional de férias (1/12/3). Para o cálculo foi considerada a taxa de natalidade de 1,62% ao ano (IBGE 2023), a força de trabalho feminina de 50% e 120 dias de licença por ano.</t>
  </si>
  <si>
    <t>{[(1/12)+(1/12)+(1/12 x 1/3)]/12} x Remuneração</t>
  </si>
  <si>
    <t>1,62% x 50% x (5/30/12) x Remuneração</t>
  </si>
  <si>
    <t>[(1 /12) + (1 / 12 x 1/ 3)] x (4 / 12) x 1,62% x 50% x Remuneração</t>
  </si>
  <si>
    <t>(15/30/12) x 1,22% x Remuneração</t>
  </si>
  <si>
    <t>Soma da Incidência do Submódulo 2.2 x Valor provisionado para cobertura de férias, ausências legais, licença paternidade e licença maternidade</t>
  </si>
  <si>
    <t>1/12+[(1/12) x (1/3)] ≅ 11,11% x Total da Remuneração</t>
  </si>
  <si>
    <t>Encargos previdenciários (GPS), Fundo de Garantia por Tempo de Serviço (FGTS) e outras contribuições para cobertura de ausências legais</t>
  </si>
  <si>
    <t>40% x 8% x 0,05 x Remuneração</t>
  </si>
  <si>
    <t>40% x 8% x Remuneração</t>
  </si>
  <si>
    <t>Módulo 5 - Insumos Diversos</t>
  </si>
  <si>
    <t>Certificado AVSEC</t>
  </si>
  <si>
    <t>Custo estimado apenas para DEAER e DEAIN (que deverão atender ao requisito de certificado AVSEC)</t>
  </si>
  <si>
    <t>0,05 x (1+(1/12+1/12+1/36))/12) x Remuneração</t>
  </si>
  <si>
    <t>Estimativa de que 5% dos empregados serão substituídos durante um ano.
Provisão de férias, adicional de férias e 13°</t>
  </si>
  <si>
    <t>[Aba Insumos e Equipamentos] Custo Total/12/(qtde de funcionários DEAIN e DEAER)</t>
  </si>
  <si>
    <t>Estima-se que cada empregado poderá usufruir de 1 dia de licença por ano para ausências legais.</t>
  </si>
  <si>
    <t>(1/30/12) x Remuneração</t>
  </si>
  <si>
    <t>Estima-se que o empregado poderá se ausentar por essa razão durante 5 dias no ano.</t>
  </si>
  <si>
    <t>5/30/12 x Remuneração</t>
  </si>
  <si>
    <t>Não foram previstos uniformes, visto tratar-se de contratação por 3 meses.</t>
  </si>
  <si>
    <t>Não foram previstos relógios de ponto, visto tratar-se de contratação por 3 meses apenas</t>
  </si>
  <si>
    <t>Não foram previstos celulares e chips, visto tratar-se de contratação por 3 meses apenas</t>
  </si>
  <si>
    <t>VALOR 3 Meses</t>
  </si>
  <si>
    <t>RJ001023/2024</t>
  </si>
  <si>
    <t>Apoio Administrativo</t>
  </si>
  <si>
    <t>4101-05</t>
  </si>
  <si>
    <t>4110-10</t>
  </si>
  <si>
    <t>1,1410% x (Remuneração + 13° + Férias)</t>
  </si>
  <si>
    <t>08455.010702/2024-41</t>
  </si>
  <si>
    <t xml:space="preserve">Pregão </t>
  </si>
  <si>
    <t xml:space="preserve">Data do Pregão:  </t>
  </si>
  <si>
    <t>(dois milhões cento e cinquenta e sete mil setecentos e oitenta e três reais e sessenta e um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</si>
</sst>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&quot;R$ &quot;* #,##0.00_-;&quot;-R$ &quot;* #,##0.00_-;_-&quot;R$ &quot;* \-??_-;_-@_-"/>
    <numFmt numFmtId="166" formatCode="&quot;R$ &quot;#,##0.00"/>
    <numFmt numFmtId="167" formatCode="0.0%"/>
    <numFmt numFmtId="168" formatCode="0.00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u/>
      <sz val="2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1"/>
      <color rgb="FFFF0000"/>
      <name val="Calibri"/>
      <family val="2"/>
      <charset val="1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22">
    <fill>
      <patternFill patternType="none"/>
    </fill>
    <fill>
      <patternFill patternType="gray125"/>
    </fill>
    <fill>
      <patternFill patternType="solid">
        <fgColor rgb="FF92CDDC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B7DEE8"/>
        <bgColor rgb="FF0000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B1A0C7"/>
        <bgColor rgb="FF000000"/>
      </patternFill>
    </fill>
    <fill>
      <patternFill patternType="solid">
        <fgColor rgb="FFE2E2E2"/>
        <bgColor rgb="FFCCCCFF"/>
      </patternFill>
    </fill>
    <fill>
      <patternFill patternType="solid">
        <fgColor rgb="FFE2E2E2"/>
        <bgColor indexed="64"/>
      </patternFill>
    </fill>
    <fill>
      <patternFill patternType="solid">
        <fgColor theme="8" tint="0.79998168889431442"/>
        <bgColor rgb="FFCCCCFF"/>
      </patternFill>
    </fill>
    <fill>
      <patternFill patternType="solid">
        <fgColor theme="8" tint="0.79998168889431442"/>
        <b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rgb="FFFFFFCC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6" fillId="0" borderId="0"/>
    <xf numFmtId="165" fontId="6" fillId="0" borderId="0" applyBorder="0" applyProtection="0"/>
    <xf numFmtId="9" fontId="6" fillId="0" borderId="0" applyBorder="0" applyProtection="0"/>
    <xf numFmtId="0" fontId="6" fillId="0" borderId="0"/>
    <xf numFmtId="165" fontId="6" fillId="0" borderId="0" applyBorder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4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6" fillId="0" borderId="0" xfId="1"/>
    <xf numFmtId="0" fontId="12" fillId="0" borderId="0" xfId="1" applyFont="1" applyProtection="1">
      <protection locked="0"/>
    </xf>
    <xf numFmtId="0" fontId="12" fillId="0" borderId="0" xfId="1" applyFont="1" applyAlignment="1" applyProtection="1">
      <alignment horizontal="center"/>
      <protection locked="0"/>
    </xf>
    <xf numFmtId="165" fontId="6" fillId="0" borderId="0" xfId="2" applyProtection="1">
      <protection locked="0"/>
    </xf>
    <xf numFmtId="10" fontId="6" fillId="0" borderId="0" xfId="1" applyNumberFormat="1" applyAlignment="1">
      <alignment horizontal="center" vertical="center"/>
    </xf>
    <xf numFmtId="0" fontId="6" fillId="0" borderId="0" xfId="1" applyAlignment="1">
      <alignment horizontal="center" vertical="center"/>
    </xf>
    <xf numFmtId="10" fontId="13" fillId="0" borderId="1" xfId="1" applyNumberFormat="1" applyFont="1" applyBorder="1" applyAlignment="1">
      <alignment horizontal="center" vertical="center"/>
    </xf>
    <xf numFmtId="0" fontId="6" fillId="0" borderId="1" xfId="1" applyBorder="1" applyAlignment="1">
      <alignment horizontal="center" vertical="center"/>
    </xf>
    <xf numFmtId="0" fontId="6" fillId="6" borderId="0" xfId="1" applyFill="1"/>
    <xf numFmtId="0" fontId="6" fillId="6" borderId="0" xfId="4" applyFill="1"/>
    <xf numFmtId="0" fontId="14" fillId="0" borderId="0" xfId="1" applyFont="1"/>
    <xf numFmtId="13" fontId="1" fillId="6" borderId="0" xfId="2" applyNumberFormat="1" applyFont="1" applyFill="1"/>
    <xf numFmtId="13" fontId="14" fillId="6" borderId="0" xfId="5" applyNumberFormat="1" applyFont="1" applyFill="1"/>
    <xf numFmtId="0" fontId="14" fillId="5" borderId="0" xfId="1" applyFont="1" applyFill="1" applyAlignment="1">
      <alignment horizontal="center"/>
    </xf>
    <xf numFmtId="0" fontId="16" fillId="5" borderId="0" xfId="1" applyFont="1" applyFill="1" applyAlignment="1">
      <alignment horizontal="left"/>
    </xf>
    <xf numFmtId="0" fontId="16" fillId="5" borderId="0" xfId="1" applyFont="1" applyFill="1"/>
    <xf numFmtId="14" fontId="16" fillId="5" borderId="0" xfId="1" applyNumberFormat="1" applyFont="1" applyFill="1"/>
    <xf numFmtId="0" fontId="14" fillId="5" borderId="1" xfId="1" applyFont="1" applyFill="1" applyBorder="1" applyAlignment="1">
      <alignment horizontal="center"/>
    </xf>
    <xf numFmtId="0" fontId="14" fillId="5" borderId="2" xfId="1" applyFont="1" applyFill="1" applyBorder="1" applyAlignment="1">
      <alignment horizontal="center"/>
    </xf>
    <xf numFmtId="0" fontId="14" fillId="5" borderId="2" xfId="1" applyFont="1" applyFill="1" applyBorder="1"/>
    <xf numFmtId="0" fontId="14" fillId="5" borderId="3" xfId="1" applyFont="1" applyFill="1" applyBorder="1"/>
    <xf numFmtId="0" fontId="14" fillId="0" borderId="1" xfId="1" applyFont="1" applyBorder="1" applyAlignment="1">
      <alignment horizontal="center"/>
    </xf>
    <xf numFmtId="0" fontId="16" fillId="0" borderId="1" xfId="1" applyFont="1" applyBorder="1" applyAlignment="1">
      <alignment horizontal="center"/>
    </xf>
    <xf numFmtId="0" fontId="16" fillId="5" borderId="2" xfId="1" applyFont="1" applyFill="1" applyBorder="1"/>
    <xf numFmtId="0" fontId="16" fillId="5" borderId="3" xfId="1" applyFont="1" applyFill="1" applyBorder="1"/>
    <xf numFmtId="0" fontId="16" fillId="5" borderId="1" xfId="1" applyFont="1" applyFill="1" applyBorder="1" applyAlignment="1">
      <alignment horizontal="center"/>
    </xf>
    <xf numFmtId="0" fontId="16" fillId="5" borderId="4" xfId="1" applyFont="1" applyFill="1" applyBorder="1"/>
    <xf numFmtId="165" fontId="14" fillId="0" borderId="1" xfId="2" applyFont="1" applyBorder="1" applyProtection="1"/>
    <xf numFmtId="165" fontId="14" fillId="0" borderId="1" xfId="1" applyNumberFormat="1" applyFont="1" applyBorder="1" applyAlignment="1">
      <alignment horizontal="center"/>
    </xf>
    <xf numFmtId="10" fontId="14" fillId="0" borderId="1" xfId="1" applyNumberFormat="1" applyFont="1" applyBorder="1" applyAlignment="1">
      <alignment horizontal="center"/>
    </xf>
    <xf numFmtId="165" fontId="14" fillId="0" borderId="1" xfId="2" applyFont="1" applyBorder="1" applyAlignment="1" applyProtection="1">
      <alignment horizontal="left"/>
    </xf>
    <xf numFmtId="0" fontId="14" fillId="0" borderId="1" xfId="1" applyFont="1" applyBorder="1" applyAlignment="1" applyProtection="1">
      <alignment horizontal="center"/>
      <protection locked="0"/>
    </xf>
    <xf numFmtId="10" fontId="16" fillId="0" borderId="1" xfId="1" applyNumberFormat="1" applyFont="1" applyBorder="1" applyAlignment="1">
      <alignment horizontal="center"/>
    </xf>
    <xf numFmtId="0" fontId="16" fillId="5" borderId="2" xfId="1" applyFont="1" applyFill="1" applyBorder="1" applyAlignment="1">
      <alignment horizontal="left" vertical="center"/>
    </xf>
    <xf numFmtId="165" fontId="17" fillId="8" borderId="1" xfId="2" applyFont="1" applyFill="1" applyBorder="1" applyAlignment="1" applyProtection="1">
      <alignment horizontal="left"/>
    </xf>
    <xf numFmtId="10" fontId="15" fillId="9" borderId="1" xfId="3" applyNumberFormat="1" applyFont="1" applyFill="1" applyBorder="1" applyAlignment="1" applyProtection="1">
      <alignment horizontal="center"/>
    </xf>
    <xf numFmtId="0" fontId="17" fillId="8" borderId="1" xfId="1" applyFont="1" applyFill="1" applyBorder="1" applyAlignment="1">
      <alignment horizontal="center"/>
    </xf>
    <xf numFmtId="0" fontId="15" fillId="8" borderId="1" xfId="1" applyFont="1" applyFill="1" applyBorder="1" applyAlignment="1">
      <alignment horizontal="center"/>
    </xf>
    <xf numFmtId="165" fontId="15" fillId="8" borderId="1" xfId="1" applyNumberFormat="1" applyFont="1" applyFill="1" applyBorder="1" applyAlignment="1">
      <alignment horizontal="center"/>
    </xf>
    <xf numFmtId="10" fontId="17" fillId="8" borderId="1" xfId="3" applyNumberFormat="1" applyFont="1" applyFill="1" applyBorder="1" applyAlignment="1" applyProtection="1">
      <alignment horizontal="center"/>
    </xf>
    <xf numFmtId="0" fontId="15" fillId="8" borderId="1" xfId="1" applyFont="1" applyFill="1" applyBorder="1"/>
    <xf numFmtId="165" fontId="15" fillId="8" borderId="1" xfId="2" applyFont="1" applyFill="1" applyBorder="1" applyAlignment="1" applyProtection="1">
      <alignment horizontal="left"/>
    </xf>
    <xf numFmtId="10" fontId="15" fillId="8" borderId="1" xfId="1" applyNumberFormat="1" applyFont="1" applyFill="1" applyBorder="1" applyAlignment="1">
      <alignment horizontal="center"/>
    </xf>
    <xf numFmtId="0" fontId="6" fillId="0" borderId="0" xfId="0" applyFont="1"/>
    <xf numFmtId="44" fontId="6" fillId="4" borderId="1" xfId="0" applyNumberFormat="1" applyFont="1" applyFill="1" applyBorder="1" applyAlignment="1">
      <alignment horizontal="center" vertical="center"/>
    </xf>
    <xf numFmtId="10" fontId="14" fillId="0" borderId="0" xfId="3" applyNumberFormat="1" applyFont="1" applyBorder="1" applyAlignment="1" applyProtection="1">
      <alignment horizontal="center"/>
      <protection locked="0"/>
    </xf>
    <xf numFmtId="0" fontId="14" fillId="0" borderId="5" xfId="1" applyFont="1" applyBorder="1" applyAlignment="1">
      <alignment horizontal="center" vertical="center"/>
    </xf>
    <xf numFmtId="43" fontId="6" fillId="0" borderId="0" xfId="1" applyNumberFormat="1"/>
    <xf numFmtId="165" fontId="6" fillId="0" borderId="0" xfId="1" applyNumberFormat="1"/>
    <xf numFmtId="10" fontId="6" fillId="0" borderId="0" xfId="1" applyNumberFormat="1"/>
    <xf numFmtId="10" fontId="6" fillId="7" borderId="1" xfId="0" applyNumberFormat="1" applyFont="1" applyFill="1" applyBorder="1" applyAlignment="1">
      <alignment horizontal="center"/>
    </xf>
    <xf numFmtId="165" fontId="14" fillId="0" borderId="0" xfId="1" applyNumberFormat="1" applyFont="1" applyAlignment="1">
      <alignment horizontal="center"/>
    </xf>
    <xf numFmtId="43" fontId="6" fillId="6" borderId="0" xfId="1" applyNumberFormat="1" applyFill="1"/>
    <xf numFmtId="43" fontId="6" fillId="0" borderId="0" xfId="0" applyNumberFormat="1" applyFont="1"/>
    <xf numFmtId="0" fontId="15" fillId="8" borderId="3" xfId="1" applyFont="1" applyFill="1" applyBorder="1"/>
    <xf numFmtId="0" fontId="15" fillId="8" borderId="2" xfId="1" applyFont="1" applyFill="1" applyBorder="1"/>
    <xf numFmtId="10" fontId="6" fillId="0" borderId="1" xfId="0" applyNumberFormat="1" applyFont="1" applyBorder="1" applyAlignment="1">
      <alignment horizontal="center"/>
    </xf>
    <xf numFmtId="0" fontId="14" fillId="0" borderId="2" xfId="1" applyFont="1" applyBorder="1"/>
    <xf numFmtId="0" fontId="14" fillId="0" borderId="3" xfId="1" applyFont="1" applyBorder="1"/>
    <xf numFmtId="16" fontId="6" fillId="0" borderId="0" xfId="1" applyNumberFormat="1"/>
    <xf numFmtId="165" fontId="15" fillId="8" borderId="1" xfId="2" applyFont="1" applyFill="1" applyBorder="1" applyProtection="1"/>
    <xf numFmtId="10" fontId="15" fillId="8" borderId="1" xfId="2" applyNumberFormat="1" applyFont="1" applyFill="1" applyBorder="1" applyAlignment="1" applyProtection="1">
      <alignment horizontal="center"/>
    </xf>
    <xf numFmtId="10" fontId="6" fillId="13" borderId="1" xfId="0" applyNumberFormat="1" applyFont="1" applyFill="1" applyBorder="1" applyAlignment="1">
      <alignment horizontal="center"/>
    </xf>
    <xf numFmtId="10" fontId="6" fillId="0" borderId="0" xfId="0" applyNumberFormat="1" applyFont="1" applyAlignment="1">
      <alignment horizontal="center"/>
    </xf>
    <xf numFmtId="0" fontId="18" fillId="14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6" fillId="6" borderId="2" xfId="1" applyFont="1" applyFill="1" applyBorder="1" applyAlignment="1">
      <alignment horizontal="left" vertical="center"/>
    </xf>
    <xf numFmtId="0" fontId="16" fillId="6" borderId="3" xfId="1" applyFont="1" applyFill="1" applyBorder="1" applyAlignment="1">
      <alignment horizontal="left" vertical="center"/>
    </xf>
    <xf numFmtId="0" fontId="16" fillId="6" borderId="4" xfId="1" applyFont="1" applyFill="1" applyBorder="1" applyAlignment="1">
      <alignment horizontal="left" vertical="center"/>
    </xf>
    <xf numFmtId="44" fontId="0" fillId="0" borderId="0" xfId="0" applyNumberFormat="1"/>
    <xf numFmtId="44" fontId="19" fillId="15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44" fontId="0" fillId="0" borderId="1" xfId="0" applyNumberForma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44" fontId="18" fillId="0" borderId="1" xfId="0" applyNumberFormat="1" applyFont="1" applyBorder="1" applyAlignment="1">
      <alignment horizontal="center"/>
    </xf>
    <xf numFmtId="44" fontId="0" fillId="0" borderId="1" xfId="0" applyNumberFormat="1" applyBorder="1" applyAlignment="1">
      <alignment vertical="center"/>
    </xf>
    <xf numFmtId="43" fontId="0" fillId="0" borderId="0" xfId="6" applyFont="1"/>
    <xf numFmtId="43" fontId="0" fillId="0" borderId="0" xfId="0" applyNumberFormat="1"/>
    <xf numFmtId="0" fontId="14" fillId="0" borderId="2" xfId="1" applyFont="1" applyBorder="1" applyAlignment="1">
      <alignment horizontal="left"/>
    </xf>
    <xf numFmtId="0" fontId="14" fillId="0" borderId="3" xfId="1" applyFont="1" applyBorder="1" applyAlignment="1">
      <alignment horizontal="left"/>
    </xf>
    <xf numFmtId="0" fontId="15" fillId="8" borderId="2" xfId="1" applyFont="1" applyFill="1" applyBorder="1" applyAlignment="1">
      <alignment horizontal="center"/>
    </xf>
    <xf numFmtId="0" fontId="15" fillId="8" borderId="3" xfId="1" applyFont="1" applyFill="1" applyBorder="1" applyAlignment="1">
      <alignment horizontal="center"/>
    </xf>
    <xf numFmtId="0" fontId="16" fillId="0" borderId="2" xfId="1" applyFont="1" applyBorder="1" applyAlignment="1">
      <alignment horizontal="left"/>
    </xf>
    <xf numFmtId="0" fontId="16" fillId="0" borderId="3" xfId="1" applyFont="1" applyBorder="1" applyAlignment="1">
      <alignment horizontal="left"/>
    </xf>
    <xf numFmtId="0" fontId="16" fillId="0" borderId="2" xfId="1" applyFont="1" applyBorder="1"/>
    <xf numFmtId="0" fontId="16" fillId="0" borderId="3" xfId="1" applyFont="1" applyBorder="1"/>
    <xf numFmtId="0" fontId="17" fillId="8" borderId="2" xfId="1" applyFont="1" applyFill="1" applyBorder="1"/>
    <xf numFmtId="0" fontId="17" fillId="8" borderId="3" xfId="1" applyFont="1" applyFill="1" applyBorder="1"/>
    <xf numFmtId="164" fontId="4" fillId="0" borderId="0" xfId="0" applyNumberFormat="1" applyFont="1" applyAlignment="1">
      <alignment horizontal="center" vertical="center"/>
    </xf>
    <xf numFmtId="0" fontId="6" fillId="16" borderId="1" xfId="0" applyFont="1" applyFill="1" applyBorder="1" applyAlignment="1">
      <alignment horizontal="center" vertical="center"/>
    </xf>
    <xf numFmtId="44" fontId="6" fillId="16" borderId="1" xfId="0" applyNumberFormat="1" applyFont="1" applyFill="1" applyBorder="1" applyAlignment="1">
      <alignment horizontal="center" vertical="center"/>
    </xf>
    <xf numFmtId="10" fontId="14" fillId="0" borderId="0" xfId="7" applyNumberFormat="1" applyFont="1" applyAlignment="1"/>
    <xf numFmtId="13" fontId="0" fillId="0" borderId="0" xfId="2" applyNumberFormat="1" applyFont="1"/>
    <xf numFmtId="10" fontId="14" fillId="6" borderId="0" xfId="1" applyNumberFormat="1" applyFont="1" applyFill="1"/>
    <xf numFmtId="10" fontId="14" fillId="0" borderId="0" xfId="1" applyNumberFormat="1" applyFont="1" applyAlignment="1">
      <alignment wrapText="1"/>
    </xf>
    <xf numFmtId="165" fontId="16" fillId="0" borderId="1" xfId="2" applyFont="1" applyBorder="1" applyAlignment="1" applyProtection="1">
      <alignment horizontal="left"/>
    </xf>
    <xf numFmtId="43" fontId="14" fillId="0" borderId="0" xfId="1" applyNumberFormat="1" applyFont="1"/>
    <xf numFmtId="165" fontId="16" fillId="0" borderId="0" xfId="2" applyFont="1" applyBorder="1" applyAlignment="1" applyProtection="1">
      <alignment horizontal="left"/>
    </xf>
    <xf numFmtId="167" fontId="6" fillId="0" borderId="0" xfId="7" applyNumberFormat="1" applyFont="1"/>
    <xf numFmtId="10" fontId="14" fillId="6" borderId="0" xfId="1" applyNumberFormat="1" applyFont="1" applyFill="1" applyAlignment="1">
      <alignment wrapText="1"/>
    </xf>
    <xf numFmtId="9" fontId="14" fillId="0" borderId="0" xfId="7" applyFont="1"/>
    <xf numFmtId="10" fontId="14" fillId="0" borderId="0" xfId="7" applyNumberFormat="1" applyFont="1"/>
    <xf numFmtId="168" fontId="14" fillId="0" borderId="0" xfId="7" applyNumberFormat="1" applyFont="1"/>
    <xf numFmtId="0" fontId="14" fillId="0" borderId="0" xfId="7" applyNumberFormat="1" applyFont="1"/>
    <xf numFmtId="10" fontId="14" fillId="0" borderId="0" xfId="1" applyNumberFormat="1" applyFont="1" applyAlignment="1">
      <alignment horizontal="center"/>
    </xf>
    <xf numFmtId="0" fontId="16" fillId="0" borderId="5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5" fillId="8" borderId="1" xfId="1" applyFont="1" applyFill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0" fontId="14" fillId="5" borderId="1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6" fillId="0" borderId="1" xfId="1" applyFont="1" applyBorder="1" applyAlignment="1">
      <alignment horizontal="center" vertical="center" wrapText="1"/>
    </xf>
    <xf numFmtId="166" fontId="15" fillId="8" borderId="1" xfId="1" applyNumberFormat="1" applyFont="1" applyFill="1" applyBorder="1" applyAlignment="1">
      <alignment horizontal="center" vertical="center"/>
    </xf>
    <xf numFmtId="0" fontId="16" fillId="5" borderId="1" xfId="1" applyFont="1" applyFill="1" applyBorder="1" applyAlignment="1">
      <alignment vertical="center" wrapText="1"/>
    </xf>
    <xf numFmtId="167" fontId="14" fillId="5" borderId="1" xfId="7" applyNumberFormat="1" applyFont="1" applyFill="1" applyBorder="1" applyAlignment="1">
      <alignment horizontal="center" vertical="center"/>
    </xf>
    <xf numFmtId="10" fontId="14" fillId="5" borderId="1" xfId="7" applyNumberFormat="1" applyFont="1" applyFill="1" applyBorder="1" applyAlignment="1">
      <alignment horizontal="center" vertical="center"/>
    </xf>
    <xf numFmtId="165" fontId="16" fillId="0" borderId="1" xfId="2" applyFont="1" applyBorder="1" applyAlignment="1" applyProtection="1">
      <alignment horizontal="center" vertical="center" wrapText="1"/>
    </xf>
    <xf numFmtId="0" fontId="14" fillId="5" borderId="1" xfId="1" applyFont="1" applyFill="1" applyBorder="1" applyAlignment="1">
      <alignment horizontal="center" vertical="center"/>
    </xf>
    <xf numFmtId="10" fontId="16" fillId="5" borderId="1" xfId="7" applyNumberFormat="1" applyFont="1" applyFill="1" applyBorder="1" applyAlignment="1">
      <alignment horizontal="center" vertical="center"/>
    </xf>
    <xf numFmtId="9" fontId="14" fillId="5" borderId="1" xfId="7" applyFont="1" applyFill="1" applyBorder="1" applyAlignment="1">
      <alignment horizontal="center" vertical="center"/>
    </xf>
    <xf numFmtId="167" fontId="16" fillId="5" borderId="1" xfId="7" applyNumberFormat="1" applyFont="1" applyFill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167" fontId="16" fillId="5" borderId="0" xfId="7" applyNumberFormat="1" applyFont="1" applyFill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165" fontId="16" fillId="0" borderId="0" xfId="2" applyFont="1" applyBorder="1" applyAlignment="1" applyProtection="1">
      <alignment horizontal="left" vertical="center"/>
    </xf>
    <xf numFmtId="165" fontId="16" fillId="0" borderId="1" xfId="2" applyFont="1" applyBorder="1" applyAlignment="1" applyProtection="1">
      <alignment horizontal="center" vertical="center"/>
    </xf>
    <xf numFmtId="165" fontId="16" fillId="5" borderId="1" xfId="2" applyFont="1" applyFill="1" applyBorder="1" applyAlignment="1" applyProtection="1">
      <alignment horizontal="center" vertical="center"/>
    </xf>
    <xf numFmtId="165" fontId="14" fillId="0" borderId="1" xfId="2" applyFont="1" applyBorder="1" applyAlignment="1" applyProtection="1">
      <alignment horizontal="center" vertical="center"/>
    </xf>
    <xf numFmtId="0" fontId="0" fillId="0" borderId="1" xfId="0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167" fontId="0" fillId="0" borderId="0" xfId="7" applyNumberFormat="1" applyFont="1"/>
    <xf numFmtId="0" fontId="15" fillId="8" borderId="1" xfId="1" applyFont="1" applyFill="1" applyBorder="1" applyAlignment="1">
      <alignment horizontal="center" vertical="center" wrapText="1"/>
    </xf>
    <xf numFmtId="0" fontId="16" fillId="5" borderId="0" xfId="1" applyFont="1" applyFill="1" applyAlignment="1">
      <alignment vertical="center" wrapText="1"/>
    </xf>
    <xf numFmtId="0" fontId="15" fillId="8" borderId="2" xfId="1" applyFont="1" applyFill="1" applyBorder="1" applyAlignment="1">
      <alignment vertical="center" wrapText="1"/>
    </xf>
    <xf numFmtId="0" fontId="18" fillId="0" borderId="0" xfId="0" applyFont="1"/>
    <xf numFmtId="44" fontId="18" fillId="0" borderId="13" xfId="0" applyNumberFormat="1" applyFont="1" applyBorder="1"/>
    <xf numFmtId="44" fontId="4" fillId="0" borderId="13" xfId="0" applyNumberFormat="1" applyFont="1" applyBorder="1" applyAlignment="1">
      <alignment vertical="center"/>
    </xf>
    <xf numFmtId="44" fontId="4" fillId="0" borderId="0" xfId="0" applyNumberFormat="1" applyFont="1" applyAlignment="1">
      <alignment vertical="center"/>
    </xf>
    <xf numFmtId="164" fontId="4" fillId="0" borderId="13" xfId="0" applyNumberFormat="1" applyFont="1" applyBorder="1" applyAlignment="1">
      <alignment vertical="center"/>
    </xf>
    <xf numFmtId="164" fontId="4" fillId="0" borderId="0" xfId="0" applyNumberFormat="1" applyFont="1" applyAlignment="1">
      <alignment vertical="center"/>
    </xf>
    <xf numFmtId="0" fontId="14" fillId="17" borderId="0" xfId="1" applyFont="1" applyFill="1"/>
    <xf numFmtId="0" fontId="14" fillId="17" borderId="13" xfId="1" applyFont="1" applyFill="1" applyBorder="1"/>
    <xf numFmtId="0" fontId="14" fillId="17" borderId="1" xfId="1" applyFont="1" applyFill="1" applyBorder="1" applyAlignment="1">
      <alignment horizontal="center"/>
    </xf>
    <xf numFmtId="0" fontId="14" fillId="17" borderId="2" xfId="1" applyFont="1" applyFill="1" applyBorder="1"/>
    <xf numFmtId="0" fontId="14" fillId="17" borderId="3" xfId="1" applyFont="1" applyFill="1" applyBorder="1"/>
    <xf numFmtId="0" fontId="16" fillId="17" borderId="1" xfId="1" applyFont="1" applyFill="1" applyBorder="1" applyAlignment="1">
      <alignment horizontal="center"/>
    </xf>
    <xf numFmtId="0" fontId="16" fillId="19" borderId="2" xfId="1" applyFont="1" applyFill="1" applyBorder="1"/>
    <xf numFmtId="0" fontId="16" fillId="19" borderId="3" xfId="1" applyFont="1" applyFill="1" applyBorder="1"/>
    <xf numFmtId="0" fontId="16" fillId="19" borderId="4" xfId="1" applyFont="1" applyFill="1" applyBorder="1"/>
    <xf numFmtId="0" fontId="14" fillId="17" borderId="5" xfId="1" applyFont="1" applyFill="1" applyBorder="1" applyAlignment="1">
      <alignment horizontal="center" vertical="center"/>
    </xf>
    <xf numFmtId="0" fontId="14" fillId="17" borderId="2" xfId="1" applyFont="1" applyFill="1" applyBorder="1" applyAlignment="1">
      <alignment horizontal="left" vertical="center"/>
    </xf>
    <xf numFmtId="0" fontId="14" fillId="17" borderId="3" xfId="1" applyFont="1" applyFill="1" applyBorder="1" applyAlignment="1">
      <alignment horizontal="left" vertical="center"/>
    </xf>
    <xf numFmtId="0" fontId="14" fillId="17" borderId="4" xfId="1" applyFont="1" applyFill="1" applyBorder="1" applyAlignment="1">
      <alignment horizontal="left" vertical="center"/>
    </xf>
    <xf numFmtId="165" fontId="14" fillId="17" borderId="1" xfId="2" applyFont="1" applyFill="1" applyBorder="1" applyProtection="1">
      <protection locked="0"/>
    </xf>
    <xf numFmtId="10" fontId="6" fillId="18" borderId="1" xfId="0" applyNumberFormat="1" applyFont="1" applyFill="1" applyBorder="1" applyAlignment="1" applyProtection="1">
      <alignment horizontal="center"/>
      <protection locked="0"/>
    </xf>
    <xf numFmtId="165" fontId="14" fillId="17" borderId="1" xfId="2" applyFont="1" applyFill="1" applyBorder="1" applyAlignment="1" applyProtection="1">
      <alignment horizontal="left"/>
      <protection locked="0"/>
    </xf>
    <xf numFmtId="165" fontId="14" fillId="17" borderId="1" xfId="1" applyNumberFormat="1" applyFont="1" applyFill="1" applyBorder="1" applyAlignment="1" applyProtection="1">
      <alignment horizontal="center"/>
      <protection locked="0"/>
    </xf>
    <xf numFmtId="10" fontId="16" fillId="17" borderId="1" xfId="1" applyNumberFormat="1" applyFont="1" applyFill="1" applyBorder="1" applyAlignment="1" applyProtection="1">
      <alignment horizontal="center"/>
      <protection locked="0"/>
    </xf>
    <xf numFmtId="165" fontId="16" fillId="17" borderId="1" xfId="2" applyFont="1" applyFill="1" applyBorder="1" applyAlignment="1" applyProtection="1">
      <alignment horizontal="left"/>
      <protection locked="0"/>
    </xf>
    <xf numFmtId="0" fontId="14" fillId="17" borderId="1" xfId="1" applyFont="1" applyFill="1" applyBorder="1" applyAlignment="1" applyProtection="1">
      <alignment horizontal="center"/>
      <protection locked="0"/>
    </xf>
    <xf numFmtId="168" fontId="14" fillId="5" borderId="1" xfId="7" applyNumberFormat="1" applyFont="1" applyFill="1" applyBorder="1" applyAlignment="1">
      <alignment horizontal="center" vertical="center"/>
    </xf>
    <xf numFmtId="168" fontId="14" fillId="17" borderId="4" xfId="3" applyNumberFormat="1" applyFont="1" applyFill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44" fontId="7" fillId="4" borderId="2" xfId="0" applyNumberFormat="1" applyFont="1" applyFill="1" applyBorder="1" applyAlignment="1">
      <alignment horizontal="center" vertical="center"/>
    </xf>
    <xf numFmtId="44" fontId="7" fillId="4" borderId="4" xfId="0" applyNumberFormat="1" applyFont="1" applyFill="1" applyBorder="1" applyAlignment="1">
      <alignment horizontal="center" vertical="center"/>
    </xf>
    <xf numFmtId="44" fontId="18" fillId="14" borderId="2" xfId="0" applyNumberFormat="1" applyFont="1" applyFill="1" applyBorder="1" applyAlignment="1">
      <alignment horizontal="center"/>
    </xf>
    <xf numFmtId="44" fontId="18" fillId="14" borderId="4" xfId="0" applyNumberFormat="1" applyFont="1" applyFill="1" applyBorder="1" applyAlignment="1">
      <alignment horizontal="center"/>
    </xf>
    <xf numFmtId="44" fontId="4" fillId="3" borderId="1" xfId="0" applyNumberFormat="1" applyFont="1" applyFill="1" applyBorder="1" applyAlignment="1">
      <alignment horizontal="center" vertical="center"/>
    </xf>
    <xf numFmtId="44" fontId="4" fillId="3" borderId="2" xfId="0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horizontal="center"/>
    </xf>
    <xf numFmtId="0" fontId="9" fillId="0" borderId="0" xfId="0" applyFont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164" fontId="4" fillId="3" borderId="12" xfId="0" applyNumberFormat="1" applyFont="1" applyFill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/>
    </xf>
    <xf numFmtId="164" fontId="4" fillId="3" borderId="10" xfId="0" applyNumberFormat="1" applyFont="1" applyFill="1" applyBorder="1" applyAlignment="1">
      <alignment horizontal="center" vertical="center"/>
    </xf>
    <xf numFmtId="164" fontId="4" fillId="3" borderId="8" xfId="0" applyNumberFormat="1" applyFont="1" applyFill="1" applyBorder="1" applyAlignment="1">
      <alignment horizontal="center" vertical="center"/>
    </xf>
    <xf numFmtId="0" fontId="7" fillId="16" borderId="2" xfId="0" applyFont="1" applyFill="1" applyBorder="1" applyAlignment="1">
      <alignment horizontal="center" vertical="center"/>
    </xf>
    <xf numFmtId="0" fontId="7" fillId="16" borderId="4" xfId="0" applyFont="1" applyFill="1" applyBorder="1" applyAlignment="1">
      <alignment horizontal="center" vertical="center"/>
    </xf>
    <xf numFmtId="0" fontId="18" fillId="14" borderId="2" xfId="0" applyFont="1" applyFill="1" applyBorder="1" applyAlignment="1">
      <alignment horizontal="center"/>
    </xf>
    <xf numFmtId="0" fontId="18" fillId="14" borderId="3" xfId="0" applyFont="1" applyFill="1" applyBorder="1" applyAlignment="1">
      <alignment horizontal="center"/>
    </xf>
    <xf numFmtId="0" fontId="18" fillId="14" borderId="4" xfId="0" applyFont="1" applyFill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5" fillId="10" borderId="10" xfId="1" applyFont="1" applyFill="1" applyBorder="1" applyAlignment="1">
      <alignment horizontal="center" vertical="center"/>
    </xf>
    <xf numFmtId="0" fontId="15" fillId="10" borderId="8" xfId="1" applyFont="1" applyFill="1" applyBorder="1" applyAlignment="1">
      <alignment horizontal="center" vertical="center"/>
    </xf>
    <xf numFmtId="0" fontId="15" fillId="8" borderId="2" xfId="1" applyFont="1" applyFill="1" applyBorder="1" applyAlignment="1">
      <alignment horizontal="center" vertical="center" wrapText="1"/>
    </xf>
    <xf numFmtId="0" fontId="15" fillId="8" borderId="4" xfId="1" applyFont="1" applyFill="1" applyBorder="1" applyAlignment="1">
      <alignment horizontal="center" vertical="center" wrapText="1"/>
    </xf>
    <xf numFmtId="0" fontId="15" fillId="8" borderId="2" xfId="1" applyFont="1" applyFill="1" applyBorder="1" applyAlignment="1">
      <alignment horizontal="center" vertical="center"/>
    </xf>
    <xf numFmtId="0" fontId="15" fillId="8" borderId="4" xfId="1" applyFont="1" applyFill="1" applyBorder="1" applyAlignment="1">
      <alignment horizontal="center" vertical="center"/>
    </xf>
    <xf numFmtId="0" fontId="16" fillId="5" borderId="2" xfId="1" applyFont="1" applyFill="1" applyBorder="1" applyAlignment="1">
      <alignment horizontal="left" vertical="center" wrapText="1"/>
    </xf>
    <xf numFmtId="0" fontId="16" fillId="5" borderId="4" xfId="1" applyFont="1" applyFill="1" applyBorder="1" applyAlignment="1">
      <alignment horizontal="left" vertical="center" wrapText="1"/>
    </xf>
    <xf numFmtId="0" fontId="14" fillId="5" borderId="2" xfId="1" applyFont="1" applyFill="1" applyBorder="1" applyAlignment="1">
      <alignment horizontal="left" vertical="center" wrapText="1"/>
    </xf>
    <xf numFmtId="0" fontId="14" fillId="5" borderId="4" xfId="1" applyFont="1" applyFill="1" applyBorder="1" applyAlignment="1">
      <alignment horizontal="left" vertical="center" wrapText="1"/>
    </xf>
    <xf numFmtId="0" fontId="11" fillId="0" borderId="6" xfId="1" applyFont="1" applyBorder="1" applyAlignment="1">
      <alignment horizontal="center"/>
    </xf>
    <xf numFmtId="0" fontId="16" fillId="0" borderId="1" xfId="1" applyFont="1" applyBorder="1" applyAlignment="1">
      <alignment horizontal="left"/>
    </xf>
    <xf numFmtId="165" fontId="16" fillId="0" borderId="1" xfId="2" applyFont="1" applyBorder="1" applyAlignment="1" applyProtection="1">
      <alignment horizontal="left"/>
    </xf>
    <xf numFmtId="0" fontId="17" fillId="8" borderId="1" xfId="1" applyFont="1" applyFill="1" applyBorder="1" applyAlignment="1">
      <alignment horizontal="center"/>
    </xf>
    <xf numFmtId="44" fontId="7" fillId="7" borderId="1" xfId="0" applyNumberFormat="1" applyFont="1" applyFill="1" applyBorder="1" applyAlignment="1">
      <alignment horizontal="center"/>
    </xf>
    <xf numFmtId="165" fontId="17" fillId="8" borderId="1" xfId="2" applyFont="1" applyFill="1" applyBorder="1" applyAlignment="1" applyProtection="1">
      <alignment horizontal="left"/>
    </xf>
    <xf numFmtId="164" fontId="4" fillId="3" borderId="0" xfId="0" applyNumberFormat="1" applyFont="1" applyFill="1" applyAlignment="1">
      <alignment horizontal="center" vertical="center"/>
    </xf>
    <xf numFmtId="0" fontId="11" fillId="0" borderId="0" xfId="1" applyFont="1" applyAlignment="1">
      <alignment horizontal="center"/>
    </xf>
    <xf numFmtId="0" fontId="16" fillId="17" borderId="1" xfId="1" applyFont="1" applyFill="1" applyBorder="1" applyAlignment="1">
      <alignment horizontal="left"/>
    </xf>
    <xf numFmtId="0" fontId="16" fillId="17" borderId="1" xfId="1" applyFont="1" applyFill="1" applyBorder="1" applyAlignment="1">
      <alignment horizontal="right"/>
    </xf>
    <xf numFmtId="0" fontId="16" fillId="19" borderId="7" xfId="1" applyFont="1" applyFill="1" applyBorder="1" applyAlignment="1">
      <alignment horizontal="left" vertical="center"/>
    </xf>
    <xf numFmtId="0" fontId="16" fillId="19" borderId="5" xfId="1" applyFont="1" applyFill="1" applyBorder="1" applyAlignment="1">
      <alignment horizontal="left" vertical="center"/>
    </xf>
    <xf numFmtId="0" fontId="15" fillId="8" borderId="2" xfId="1" applyFont="1" applyFill="1" applyBorder="1" applyAlignment="1">
      <alignment horizontal="left"/>
    </xf>
    <xf numFmtId="0" fontId="15" fillId="8" borderId="3" xfId="1" applyFont="1" applyFill="1" applyBorder="1" applyAlignment="1">
      <alignment horizontal="left"/>
    </xf>
    <xf numFmtId="0" fontId="15" fillId="8" borderId="4" xfId="1" applyFont="1" applyFill="1" applyBorder="1" applyAlignment="1">
      <alignment horizontal="left"/>
    </xf>
    <xf numFmtId="0" fontId="11" fillId="5" borderId="0" xfId="1" applyFont="1" applyFill="1" applyAlignment="1">
      <alignment horizontal="left"/>
    </xf>
    <xf numFmtId="0" fontId="15" fillId="10" borderId="2" xfId="1" applyFont="1" applyFill="1" applyBorder="1" applyAlignment="1">
      <alignment horizontal="center"/>
    </xf>
    <xf numFmtId="0" fontId="15" fillId="10" borderId="3" xfId="1" applyFont="1" applyFill="1" applyBorder="1" applyAlignment="1">
      <alignment horizontal="center"/>
    </xf>
    <xf numFmtId="0" fontId="15" fillId="10" borderId="4" xfId="1" applyFont="1" applyFill="1" applyBorder="1" applyAlignment="1">
      <alignment horizontal="center"/>
    </xf>
    <xf numFmtId="0" fontId="17" fillId="8" borderId="1" xfId="1" applyFont="1" applyFill="1" applyBorder="1" applyAlignment="1">
      <alignment horizontal="left"/>
    </xf>
    <xf numFmtId="0" fontId="1" fillId="6" borderId="2" xfId="1" applyFont="1" applyFill="1" applyBorder="1" applyAlignment="1">
      <alignment horizontal="left" vertical="center"/>
    </xf>
    <xf numFmtId="0" fontId="1" fillId="6" borderId="3" xfId="1" applyFont="1" applyFill="1" applyBorder="1" applyAlignment="1">
      <alignment horizontal="left" vertical="center"/>
    </xf>
    <xf numFmtId="0" fontId="1" fillId="6" borderId="4" xfId="1" applyFont="1" applyFill="1" applyBorder="1" applyAlignment="1">
      <alignment horizontal="left" vertical="center"/>
    </xf>
    <xf numFmtId="165" fontId="16" fillId="5" borderId="1" xfId="2" applyFont="1" applyFill="1" applyBorder="1" applyAlignment="1" applyProtection="1">
      <alignment horizontal="left"/>
    </xf>
    <xf numFmtId="0" fontId="16" fillId="0" borderId="1" xfId="1" applyFont="1" applyBorder="1" applyAlignment="1">
      <alignment horizontal="right"/>
    </xf>
    <xf numFmtId="0" fontId="16" fillId="6" borderId="2" xfId="1" applyFont="1" applyFill="1" applyBorder="1" applyAlignment="1">
      <alignment horizontal="left" vertical="center"/>
    </xf>
    <xf numFmtId="0" fontId="16" fillId="6" borderId="3" xfId="1" applyFont="1" applyFill="1" applyBorder="1" applyAlignment="1">
      <alignment horizontal="left" vertical="center"/>
    </xf>
    <xf numFmtId="0" fontId="16" fillId="6" borderId="4" xfId="1" applyFont="1" applyFill="1" applyBorder="1" applyAlignment="1">
      <alignment horizontal="left" vertical="center"/>
    </xf>
    <xf numFmtId="0" fontId="14" fillId="0" borderId="0" xfId="1" applyFont="1" applyAlignment="1">
      <alignment horizontal="center"/>
    </xf>
    <xf numFmtId="0" fontId="15" fillId="8" borderId="1" xfId="1" applyFont="1" applyFill="1" applyBorder="1" applyAlignment="1">
      <alignment horizontal="left"/>
    </xf>
    <xf numFmtId="0" fontId="15" fillId="8" borderId="1" xfId="1" applyFont="1" applyFill="1" applyBorder="1" applyAlignment="1">
      <alignment horizontal="center"/>
    </xf>
    <xf numFmtId="0" fontId="17" fillId="8" borderId="2" xfId="1" applyFont="1" applyFill="1" applyBorder="1" applyAlignment="1">
      <alignment horizontal="center"/>
    </xf>
    <xf numFmtId="0" fontId="17" fillId="8" borderId="3" xfId="1" applyFont="1" applyFill="1" applyBorder="1" applyAlignment="1">
      <alignment horizontal="center"/>
    </xf>
    <xf numFmtId="0" fontId="17" fillId="8" borderId="4" xfId="1" applyFont="1" applyFill="1" applyBorder="1" applyAlignment="1">
      <alignment horizontal="center"/>
    </xf>
    <xf numFmtId="0" fontId="14" fillId="5" borderId="0" xfId="1" applyFont="1" applyFill="1" applyAlignment="1">
      <alignment horizontal="center"/>
    </xf>
    <xf numFmtId="0" fontId="17" fillId="5" borderId="0" xfId="1" applyFont="1" applyFill="1" applyAlignment="1">
      <alignment horizontal="center"/>
    </xf>
    <xf numFmtId="0" fontId="16" fillId="5" borderId="8" xfId="1" applyFont="1" applyFill="1" applyBorder="1" applyAlignment="1">
      <alignment horizontal="center"/>
    </xf>
    <xf numFmtId="165" fontId="15" fillId="8" borderId="1" xfId="2" applyFont="1" applyFill="1" applyBorder="1" applyAlignment="1" applyProtection="1">
      <alignment horizontal="left"/>
    </xf>
    <xf numFmtId="0" fontId="14" fillId="0" borderId="3" xfId="1" applyFont="1" applyBorder="1" applyAlignment="1">
      <alignment horizontal="center"/>
    </xf>
    <xf numFmtId="0" fontId="14" fillId="0" borderId="7" xfId="1" applyFont="1" applyBorder="1" applyAlignment="1">
      <alignment horizontal="center" vertical="center"/>
    </xf>
    <xf numFmtId="0" fontId="14" fillId="0" borderId="5" xfId="1" applyFont="1" applyBorder="1" applyAlignment="1">
      <alignment horizontal="center" vertical="center"/>
    </xf>
    <xf numFmtId="0" fontId="14" fillId="0" borderId="12" xfId="1" applyFont="1" applyBorder="1" applyAlignment="1">
      <alignment horizontal="left" vertical="center"/>
    </xf>
    <xf numFmtId="0" fontId="14" fillId="0" borderId="11" xfId="1" applyFont="1" applyBorder="1" applyAlignment="1">
      <alignment horizontal="left" vertical="center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165" fontId="17" fillId="0" borderId="12" xfId="2" applyFont="1" applyBorder="1" applyAlignment="1" applyProtection="1">
      <alignment horizontal="center" vertical="center"/>
    </xf>
    <xf numFmtId="165" fontId="17" fillId="0" borderId="11" xfId="2" applyFont="1" applyBorder="1" applyAlignment="1" applyProtection="1">
      <alignment horizontal="center" vertical="center"/>
    </xf>
    <xf numFmtId="165" fontId="17" fillId="0" borderId="10" xfId="2" applyFont="1" applyBorder="1" applyAlignment="1" applyProtection="1">
      <alignment horizontal="center" vertical="center"/>
    </xf>
    <xf numFmtId="165" fontId="17" fillId="0" borderId="9" xfId="2" applyFont="1" applyBorder="1" applyAlignment="1" applyProtection="1">
      <alignment horizontal="center" vertical="center"/>
    </xf>
    <xf numFmtId="0" fontId="16" fillId="0" borderId="2" xfId="1" applyFont="1" applyBorder="1" applyAlignment="1">
      <alignment horizontal="left" vertical="center"/>
    </xf>
    <xf numFmtId="0" fontId="16" fillId="0" borderId="3" xfId="1" applyFont="1" applyBorder="1" applyAlignment="1">
      <alignment horizontal="left" vertical="center"/>
    </xf>
    <xf numFmtId="0" fontId="16" fillId="0" borderId="4" xfId="1" applyFont="1" applyBorder="1" applyAlignment="1">
      <alignment horizontal="left" vertical="center"/>
    </xf>
    <xf numFmtId="165" fontId="17" fillId="0" borderId="2" xfId="2" applyFont="1" applyBorder="1" applyAlignment="1" applyProtection="1">
      <alignment horizontal="center" vertical="center"/>
    </xf>
    <xf numFmtId="165" fontId="17" fillId="0" borderId="4" xfId="2" applyFont="1" applyBorder="1" applyAlignment="1" applyProtection="1">
      <alignment horizontal="center" vertical="center"/>
    </xf>
    <xf numFmtId="165" fontId="10" fillId="6" borderId="12" xfId="2" applyFont="1" applyFill="1" applyBorder="1" applyAlignment="1" applyProtection="1">
      <alignment horizontal="center" vertical="center"/>
    </xf>
    <xf numFmtId="165" fontId="10" fillId="6" borderId="11" xfId="2" applyFont="1" applyFill="1" applyBorder="1" applyAlignment="1" applyProtection="1">
      <alignment horizontal="center" vertical="center"/>
    </xf>
    <xf numFmtId="165" fontId="17" fillId="6" borderId="10" xfId="2" applyFont="1" applyFill="1" applyBorder="1" applyAlignment="1" applyProtection="1">
      <alignment horizontal="center" vertical="center"/>
    </xf>
    <xf numFmtId="165" fontId="17" fillId="6" borderId="9" xfId="2" applyFont="1" applyFill="1" applyBorder="1" applyAlignment="1" applyProtection="1">
      <alignment horizontal="center" vertical="center"/>
    </xf>
    <xf numFmtId="165" fontId="17" fillId="17" borderId="2" xfId="2" applyFont="1" applyFill="1" applyBorder="1" applyAlignment="1" applyProtection="1">
      <alignment horizontal="center" vertical="center"/>
      <protection locked="0"/>
    </xf>
    <xf numFmtId="165" fontId="17" fillId="17" borderId="4" xfId="2" applyFont="1" applyFill="1" applyBorder="1" applyAlignment="1" applyProtection="1">
      <alignment horizontal="center" vertical="center"/>
      <protection locked="0"/>
    </xf>
    <xf numFmtId="0" fontId="14" fillId="0" borderId="1" xfId="1" applyFont="1" applyBorder="1" applyAlignment="1">
      <alignment horizontal="left"/>
    </xf>
    <xf numFmtId="0" fontId="15" fillId="8" borderId="2" xfId="1" applyFont="1" applyFill="1" applyBorder="1" applyAlignment="1">
      <alignment horizontal="center"/>
    </xf>
    <xf numFmtId="0" fontId="15" fillId="8" borderId="3" xfId="1" applyFont="1" applyFill="1" applyBorder="1" applyAlignment="1">
      <alignment horizontal="center"/>
    </xf>
    <xf numFmtId="0" fontId="15" fillId="8" borderId="4" xfId="1" applyFont="1" applyFill="1" applyBorder="1" applyAlignment="1">
      <alignment horizontal="center"/>
    </xf>
    <xf numFmtId="0" fontId="14" fillId="17" borderId="1" xfId="1" applyFont="1" applyFill="1" applyBorder="1" applyAlignment="1">
      <alignment horizontal="left"/>
    </xf>
    <xf numFmtId="0" fontId="14" fillId="0" borderId="2" xfId="1" applyFont="1" applyBorder="1" applyAlignment="1">
      <alignment horizontal="left"/>
    </xf>
    <xf numFmtId="0" fontId="14" fillId="0" borderId="3" xfId="1" applyFont="1" applyBorder="1" applyAlignment="1">
      <alignment horizontal="left"/>
    </xf>
    <xf numFmtId="0" fontId="14" fillId="0" borderId="4" xfId="1" applyFont="1" applyBorder="1" applyAlignment="1">
      <alignment horizontal="left"/>
    </xf>
    <xf numFmtId="0" fontId="14" fillId="0" borderId="6" xfId="1" applyFont="1" applyBorder="1" applyAlignment="1">
      <alignment horizontal="center"/>
    </xf>
    <xf numFmtId="165" fontId="15" fillId="8" borderId="2" xfId="2" applyFont="1" applyFill="1" applyBorder="1" applyAlignment="1" applyProtection="1">
      <alignment horizontal="left"/>
    </xf>
    <xf numFmtId="165" fontId="15" fillId="8" borderId="4" xfId="2" applyFont="1" applyFill="1" applyBorder="1" applyAlignment="1" applyProtection="1">
      <alignment horizontal="left"/>
    </xf>
    <xf numFmtId="0" fontId="14" fillId="5" borderId="1" xfId="1" applyFont="1" applyFill="1" applyBorder="1" applyAlignment="1">
      <alignment horizontal="left"/>
    </xf>
    <xf numFmtId="165" fontId="14" fillId="0" borderId="2" xfId="2" applyFont="1" applyBorder="1" applyAlignment="1" applyProtection="1">
      <alignment horizontal="center"/>
    </xf>
    <xf numFmtId="165" fontId="14" fillId="0" borderId="4" xfId="2" applyFont="1" applyBorder="1" applyAlignment="1" applyProtection="1">
      <alignment horizontal="center"/>
    </xf>
    <xf numFmtId="14" fontId="14" fillId="0" borderId="2" xfId="1" quotePrefix="1" applyNumberFormat="1" applyFont="1" applyBorder="1" applyAlignment="1">
      <alignment horizontal="center"/>
    </xf>
    <xf numFmtId="14" fontId="14" fillId="0" borderId="4" xfId="1" applyNumberFormat="1" applyFont="1" applyBorder="1" applyAlignment="1">
      <alignment horizontal="center"/>
    </xf>
    <xf numFmtId="0" fontId="16" fillId="5" borderId="1" xfId="1" applyFont="1" applyFill="1" applyBorder="1" applyAlignment="1">
      <alignment horizontal="left"/>
    </xf>
    <xf numFmtId="0" fontId="16" fillId="5" borderId="2" xfId="1" applyFont="1" applyFill="1" applyBorder="1" applyAlignment="1">
      <alignment horizontal="left"/>
    </xf>
    <xf numFmtId="0" fontId="16" fillId="5" borderId="3" xfId="1" applyFont="1" applyFill="1" applyBorder="1" applyAlignment="1">
      <alignment horizontal="left"/>
    </xf>
    <xf numFmtId="0" fontId="16" fillId="5" borderId="4" xfId="1" applyFont="1" applyFill="1" applyBorder="1" applyAlignment="1">
      <alignment horizontal="left"/>
    </xf>
    <xf numFmtId="166" fontId="15" fillId="8" borderId="2" xfId="1" applyNumberFormat="1" applyFont="1" applyFill="1" applyBorder="1" applyAlignment="1">
      <alignment horizontal="center"/>
    </xf>
    <xf numFmtId="166" fontId="15" fillId="8" borderId="4" xfId="1" applyNumberFormat="1" applyFont="1" applyFill="1" applyBorder="1" applyAlignment="1">
      <alignment horizontal="center"/>
    </xf>
    <xf numFmtId="165" fontId="16" fillId="0" borderId="2" xfId="2" applyFont="1" applyBorder="1" applyAlignment="1" applyProtection="1">
      <alignment horizontal="left"/>
    </xf>
    <xf numFmtId="165" fontId="16" fillId="0" borderId="4" xfId="2" applyFont="1" applyBorder="1" applyAlignment="1" applyProtection="1">
      <alignment horizontal="left"/>
    </xf>
    <xf numFmtId="165" fontId="17" fillId="0" borderId="2" xfId="2" applyFont="1" applyBorder="1" applyAlignment="1" applyProtection="1">
      <alignment horizontal="left"/>
    </xf>
    <xf numFmtId="165" fontId="17" fillId="0" borderId="4" xfId="2" applyFont="1" applyBorder="1" applyAlignment="1" applyProtection="1">
      <alignment horizontal="left"/>
    </xf>
    <xf numFmtId="165" fontId="14" fillId="0" borderId="2" xfId="2" applyFont="1" applyBorder="1" applyAlignment="1" applyProtection="1">
      <alignment horizontal="left"/>
    </xf>
    <xf numFmtId="165" fontId="14" fillId="0" borderId="4" xfId="2" applyFont="1" applyBorder="1" applyAlignment="1" applyProtection="1">
      <alignment horizontal="left"/>
    </xf>
    <xf numFmtId="165" fontId="16" fillId="5" borderId="2" xfId="2" applyFont="1" applyFill="1" applyBorder="1" applyAlignment="1" applyProtection="1">
      <alignment horizontal="left"/>
    </xf>
    <xf numFmtId="165" fontId="16" fillId="5" borderId="4" xfId="2" applyFont="1" applyFill="1" applyBorder="1" applyAlignment="1" applyProtection="1">
      <alignment horizontal="left"/>
    </xf>
    <xf numFmtId="166" fontId="14" fillId="17" borderId="2" xfId="1" applyNumberFormat="1" applyFont="1" applyFill="1" applyBorder="1" applyAlignment="1" applyProtection="1">
      <alignment horizontal="center"/>
      <protection locked="0"/>
    </xf>
    <xf numFmtId="166" fontId="14" fillId="17" borderId="4" xfId="1" applyNumberFormat="1" applyFont="1" applyFill="1" applyBorder="1" applyAlignment="1" applyProtection="1">
      <alignment horizontal="center"/>
      <protection locked="0"/>
    </xf>
    <xf numFmtId="0" fontId="14" fillId="0" borderId="2" xfId="1" applyFont="1" applyBorder="1" applyAlignment="1">
      <alignment horizontal="center" wrapText="1"/>
    </xf>
    <xf numFmtId="0" fontId="14" fillId="0" borderId="4" xfId="1" applyFont="1" applyBorder="1" applyAlignment="1">
      <alignment horizontal="center" wrapText="1"/>
    </xf>
    <xf numFmtId="0" fontId="15" fillId="5" borderId="1" xfId="1" applyFont="1" applyFill="1" applyBorder="1" applyAlignment="1">
      <alignment horizontal="center"/>
    </xf>
    <xf numFmtId="0" fontId="15" fillId="5" borderId="0" xfId="1" applyFont="1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16" fillId="5" borderId="0" xfId="1" applyFont="1" applyFill="1" applyAlignment="1">
      <alignment horizontal="left"/>
    </xf>
    <xf numFmtId="0" fontId="14" fillId="0" borderId="0" xfId="1" applyFont="1" applyAlignment="1" applyProtection="1">
      <alignment horizontal="left"/>
      <protection locked="0"/>
    </xf>
    <xf numFmtId="0" fontId="14" fillId="5" borderId="1" xfId="1" applyFont="1" applyFill="1" applyBorder="1" applyAlignment="1">
      <alignment horizontal="center"/>
    </xf>
    <xf numFmtId="0" fontId="14" fillId="11" borderId="1" xfId="1" applyFont="1" applyFill="1" applyBorder="1" applyAlignment="1">
      <alignment horizontal="center"/>
    </xf>
    <xf numFmtId="14" fontId="14" fillId="5" borderId="1" xfId="1" applyNumberFormat="1" applyFont="1" applyFill="1" applyBorder="1" applyAlignment="1">
      <alignment horizontal="center"/>
    </xf>
    <xf numFmtId="0" fontId="16" fillId="5" borderId="2" xfId="1" applyFont="1" applyFill="1" applyBorder="1" applyAlignment="1">
      <alignment horizontal="center"/>
    </xf>
    <xf numFmtId="0" fontId="16" fillId="5" borderId="3" xfId="1" applyFont="1" applyFill="1" applyBorder="1" applyAlignment="1">
      <alignment horizontal="center"/>
    </xf>
    <xf numFmtId="0" fontId="16" fillId="5" borderId="4" xfId="1" applyFont="1" applyFill="1" applyBorder="1" applyAlignment="1">
      <alignment horizontal="center"/>
    </xf>
    <xf numFmtId="0" fontId="14" fillId="5" borderId="2" xfId="1" applyFont="1" applyFill="1" applyBorder="1" applyAlignment="1">
      <alignment horizontal="left"/>
    </xf>
    <xf numFmtId="0" fontId="14" fillId="5" borderId="3" xfId="1" applyFont="1" applyFill="1" applyBorder="1" applyAlignment="1">
      <alignment horizontal="left"/>
    </xf>
    <xf numFmtId="0" fontId="14" fillId="0" borderId="2" xfId="1" applyFont="1" applyBorder="1" applyAlignment="1">
      <alignment horizontal="center"/>
    </xf>
    <xf numFmtId="0" fontId="14" fillId="0" borderId="4" xfId="1" applyFont="1" applyBorder="1" applyAlignment="1">
      <alignment horizontal="center"/>
    </xf>
    <xf numFmtId="0" fontId="14" fillId="21" borderId="13" xfId="1" applyFont="1" applyFill="1" applyBorder="1" applyAlignment="1">
      <alignment horizontal="center"/>
    </xf>
    <xf numFmtId="0" fontId="14" fillId="17" borderId="13" xfId="1" applyFont="1" applyFill="1" applyBorder="1" applyAlignment="1">
      <alignment horizontal="center"/>
    </xf>
    <xf numFmtId="0" fontId="14" fillId="20" borderId="13" xfId="1" applyFont="1" applyFill="1" applyBorder="1" applyAlignment="1">
      <alignment horizontal="center"/>
    </xf>
    <xf numFmtId="165" fontId="17" fillId="0" borderId="1" xfId="2" applyFont="1" applyBorder="1" applyAlignment="1" applyProtection="1">
      <alignment horizontal="left"/>
    </xf>
    <xf numFmtId="166" fontId="15" fillId="8" borderId="1" xfId="1" applyNumberFormat="1" applyFont="1" applyFill="1" applyBorder="1" applyAlignment="1">
      <alignment horizontal="center"/>
    </xf>
    <xf numFmtId="165" fontId="14" fillId="0" borderId="5" xfId="2" applyFont="1" applyBorder="1" applyAlignment="1" applyProtection="1">
      <alignment horizontal="left"/>
    </xf>
    <xf numFmtId="0" fontId="14" fillId="0" borderId="2" xfId="1" applyFont="1" applyBorder="1" applyAlignment="1">
      <alignment horizontal="left" vertical="center"/>
    </xf>
    <xf numFmtId="0" fontId="14" fillId="0" borderId="3" xfId="1" applyFont="1" applyBorder="1" applyAlignment="1">
      <alignment horizontal="left" vertical="center"/>
    </xf>
    <xf numFmtId="0" fontId="14" fillId="0" borderId="4" xfId="1" applyFont="1" applyBorder="1" applyAlignment="1">
      <alignment horizontal="left" vertical="center"/>
    </xf>
    <xf numFmtId="44" fontId="6" fillId="0" borderId="2" xfId="0" applyNumberFormat="1" applyFont="1" applyBorder="1" applyAlignment="1">
      <alignment horizontal="center"/>
    </xf>
    <xf numFmtId="44" fontId="6" fillId="0" borderId="4" xfId="0" applyNumberFormat="1" applyFont="1" applyBorder="1" applyAlignment="1">
      <alignment horizontal="center"/>
    </xf>
    <xf numFmtId="44" fontId="7" fillId="7" borderId="2" xfId="0" applyNumberFormat="1" applyFont="1" applyFill="1" applyBorder="1" applyAlignment="1">
      <alignment horizontal="center"/>
    </xf>
    <xf numFmtId="44" fontId="7" fillId="7" borderId="4" xfId="0" applyNumberFormat="1" applyFont="1" applyFill="1" applyBorder="1" applyAlignment="1">
      <alignment horizontal="center"/>
    </xf>
    <xf numFmtId="0" fontId="16" fillId="0" borderId="2" xfId="1" applyFont="1" applyBorder="1" applyAlignment="1">
      <alignment horizontal="left"/>
    </xf>
    <xf numFmtId="0" fontId="16" fillId="0" borderId="3" xfId="1" applyFont="1" applyBorder="1" applyAlignment="1">
      <alignment horizontal="left"/>
    </xf>
    <xf numFmtId="0" fontId="16" fillId="0" borderId="4" xfId="1" applyFont="1" applyBorder="1" applyAlignment="1">
      <alignment horizontal="left"/>
    </xf>
    <xf numFmtId="0" fontId="14" fillId="0" borderId="13" xfId="1" applyFont="1" applyBorder="1" applyAlignment="1">
      <alignment horizontal="center"/>
    </xf>
    <xf numFmtId="165" fontId="17" fillId="8" borderId="2" xfId="2" applyFont="1" applyFill="1" applyBorder="1" applyAlignment="1" applyProtection="1">
      <alignment horizontal="left"/>
    </xf>
    <xf numFmtId="165" fontId="17" fillId="8" borderId="4" xfId="2" applyFont="1" applyFill="1" applyBorder="1" applyAlignment="1" applyProtection="1">
      <alignment horizontal="left"/>
    </xf>
    <xf numFmtId="0" fontId="17" fillId="8" borderId="2" xfId="1" applyFont="1" applyFill="1" applyBorder="1" applyAlignment="1">
      <alignment horizontal="left"/>
    </xf>
    <xf numFmtId="0" fontId="17" fillId="8" borderId="3" xfId="1" applyFont="1" applyFill="1" applyBorder="1" applyAlignment="1">
      <alignment horizontal="left"/>
    </xf>
    <xf numFmtId="0" fontId="17" fillId="8" borderId="4" xfId="1" applyFont="1" applyFill="1" applyBorder="1" applyAlignment="1">
      <alignment horizontal="left"/>
    </xf>
    <xf numFmtId="0" fontId="14" fillId="5" borderId="2" xfId="1" applyFont="1" applyFill="1" applyBorder="1" applyAlignment="1">
      <alignment horizontal="center"/>
    </xf>
    <xf numFmtId="0" fontId="14" fillId="5" borderId="3" xfId="1" applyFont="1" applyFill="1" applyBorder="1" applyAlignment="1">
      <alignment horizontal="center"/>
    </xf>
    <xf numFmtId="0" fontId="14" fillId="5" borderId="4" xfId="1" applyFont="1" applyFill="1" applyBorder="1" applyAlignment="1">
      <alignment horizontal="center"/>
    </xf>
    <xf numFmtId="0" fontId="18" fillId="12" borderId="1" xfId="0" applyFont="1" applyFill="1" applyBorder="1" applyAlignment="1">
      <alignment horizontal="center"/>
    </xf>
    <xf numFmtId="0" fontId="20" fillId="0" borderId="6" xfId="0" applyFont="1" applyBorder="1" applyAlignment="1">
      <alignment horizontal="right" vertical="center"/>
    </xf>
  </cellXfs>
  <cellStyles count="10">
    <cellStyle name="Moeda 2" xfId="2" xr:uid="{8B70E7F1-8909-4CD1-8381-81DD6E926B92}"/>
    <cellStyle name="Moeda 3" xfId="5" xr:uid="{0DD2BB19-170A-4D28-8AA4-15AF515D2404}"/>
    <cellStyle name="Moeda 4" xfId="8" xr:uid="{38D4F02A-77C4-4568-BA5F-3148FA0D885B}"/>
    <cellStyle name="Normal" xfId="0" builtinId="0"/>
    <cellStyle name="Normal 2" xfId="1" xr:uid="{6072DE06-92C2-4B44-AE99-4FFB5839D3EF}"/>
    <cellStyle name="Normal 3" xfId="4" xr:uid="{FC591FE3-6FF9-4447-8AFB-C77B51039840}"/>
    <cellStyle name="Porcentagem" xfId="7" builtinId="5"/>
    <cellStyle name="Porcentagem 2" xfId="3" xr:uid="{6E5C758D-49D8-428E-B18A-E5EE6FFA3E32}"/>
    <cellStyle name="Vírgula" xfId="6" builtinId="3"/>
    <cellStyle name="Vírgula 2" xfId="9" xr:uid="{9E3E0987-8AAD-4563-8C71-D5A6AF5D42F0}"/>
  </cellStyles>
  <dxfs count="0"/>
  <tableStyles count="0" defaultTableStyle="TableStyleMedium2" defaultPivotStyle="PivotStyleLight16"/>
  <colors>
    <mruColors>
      <color rgb="FFFF7C80"/>
      <color rgb="FFFF5050"/>
      <color rgb="FFFF9900"/>
      <color rgb="FFD60093"/>
      <color rgb="FF3366CC"/>
      <color rgb="FF009999"/>
      <color rgb="FFFF9999"/>
      <color rgb="FFFF66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D7352-511F-419C-BD91-134230B587EA}">
  <sheetPr>
    <tabColor rgb="FFC00000"/>
  </sheetPr>
  <dimension ref="B1:U28"/>
  <sheetViews>
    <sheetView showGridLines="0" tabSelected="1" zoomScaleNormal="100" workbookViewId="0">
      <selection activeCell="F28" sqref="F28"/>
    </sheetView>
  </sheetViews>
  <sheetFormatPr defaultRowHeight="15" x14ac:dyDescent="0.25"/>
  <cols>
    <col min="1" max="1" width="3.5703125" customWidth="1"/>
    <col min="4" max="4" width="30.85546875" customWidth="1"/>
    <col min="5" max="5" width="23" customWidth="1"/>
    <col min="6" max="6" width="13.85546875" customWidth="1"/>
    <col min="7" max="7" width="16.85546875" customWidth="1"/>
    <col min="8" max="10" width="16.42578125" customWidth="1"/>
    <col min="11" max="14" width="10.7109375" customWidth="1"/>
    <col min="15" max="15" width="10.5703125" bestFit="1" customWidth="1"/>
    <col min="16" max="17" width="14.28515625" bestFit="1" customWidth="1"/>
    <col min="18" max="18" width="7" bestFit="1" customWidth="1"/>
    <col min="19" max="19" width="14.28515625" customWidth="1"/>
    <col min="20" max="21" width="14.28515625" bestFit="1" customWidth="1"/>
  </cols>
  <sheetData>
    <row r="1" spans="2:21" x14ac:dyDescent="0.25">
      <c r="C1" s="1"/>
      <c r="F1" s="1"/>
    </row>
    <row r="2" spans="2:21" ht="28.5" customHeight="1" x14ac:dyDescent="0.25">
      <c r="C2" s="184" t="s">
        <v>0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</row>
    <row r="3" spans="2:21" ht="28.5" customHeight="1" x14ac:dyDescent="0.25"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</row>
    <row r="4" spans="2:21" x14ac:dyDescent="0.25">
      <c r="C4" s="1"/>
      <c r="F4" s="2"/>
    </row>
    <row r="5" spans="2:21" x14ac:dyDescent="0.25">
      <c r="C5" s="4"/>
      <c r="D5" s="4"/>
      <c r="E5" s="4"/>
      <c r="F5" s="4"/>
      <c r="G5" s="185" t="s">
        <v>1</v>
      </c>
      <c r="H5" s="186"/>
      <c r="I5" s="191" t="s">
        <v>2</v>
      </c>
      <c r="J5" s="192"/>
      <c r="K5" s="187" t="s">
        <v>249</v>
      </c>
      <c r="L5" s="188"/>
      <c r="M5" s="152"/>
      <c r="N5" s="153"/>
    </row>
    <row r="6" spans="2:21" ht="15.75" x14ac:dyDescent="0.25">
      <c r="B6" s="80" t="s">
        <v>179</v>
      </c>
      <c r="C6" s="71" t="s">
        <v>3</v>
      </c>
      <c r="D6" s="72" t="s">
        <v>4</v>
      </c>
      <c r="E6" s="72" t="s">
        <v>5</v>
      </c>
      <c r="F6" s="73" t="s">
        <v>6</v>
      </c>
      <c r="G6" s="74" t="s">
        <v>7</v>
      </c>
      <c r="H6" s="74" t="s">
        <v>8</v>
      </c>
      <c r="I6" s="99" t="s">
        <v>7</v>
      </c>
      <c r="J6" s="99" t="s">
        <v>8</v>
      </c>
      <c r="K6" s="189"/>
      <c r="L6" s="190"/>
      <c r="M6" s="152"/>
      <c r="N6" s="153"/>
    </row>
    <row r="7" spans="2:21" x14ac:dyDescent="0.25">
      <c r="B7" s="176" t="s">
        <v>180</v>
      </c>
      <c r="C7" s="3">
        <v>1</v>
      </c>
      <c r="D7" s="5" t="s">
        <v>9</v>
      </c>
      <c r="E7" s="3" t="s">
        <v>177</v>
      </c>
      <c r="F7" s="3">
        <v>1</v>
      </c>
      <c r="G7" s="50">
        <f>SUPERVISOR!H135</f>
        <v>10961.221267118031</v>
      </c>
      <c r="H7" s="50">
        <f t="shared" ref="H7:H22" si="0">G7*F7</f>
        <v>10961.221267118031</v>
      </c>
      <c r="I7" s="100">
        <f>SUPERVISOR!H153</f>
        <v>1604.0586898384527</v>
      </c>
      <c r="J7" s="100">
        <f>I7*F7</f>
        <v>1604.0586898384527</v>
      </c>
      <c r="K7" s="181">
        <f>H7*3</f>
        <v>32883.663801354094</v>
      </c>
      <c r="L7" s="182"/>
      <c r="M7" s="150"/>
      <c r="N7" s="151"/>
      <c r="O7" s="87"/>
      <c r="P7" s="86"/>
      <c r="Q7" s="86"/>
      <c r="R7" s="86"/>
      <c r="S7" s="86"/>
      <c r="T7" s="87"/>
      <c r="U7" s="87"/>
    </row>
    <row r="8" spans="2:21" x14ac:dyDescent="0.25">
      <c r="B8" s="176"/>
      <c r="C8" s="3">
        <v>2</v>
      </c>
      <c r="D8" s="5" t="s">
        <v>11</v>
      </c>
      <c r="E8" s="3" t="s">
        <v>10</v>
      </c>
      <c r="F8" s="3">
        <v>53</v>
      </c>
      <c r="G8" s="50">
        <f>SEDE!H135</f>
        <v>6892.8741867485869</v>
      </c>
      <c r="H8" s="50">
        <f t="shared" si="0"/>
        <v>365322.33189767512</v>
      </c>
      <c r="I8" s="100">
        <f>SEDE!H152</f>
        <v>970.12242965879511</v>
      </c>
      <c r="J8" s="100">
        <f t="shared" ref="J8:J22" si="1">I8*F8</f>
        <v>51416.488771916142</v>
      </c>
      <c r="K8" s="181">
        <f t="shared" ref="K8:K22" si="2">H8*3</f>
        <v>1095966.9956930254</v>
      </c>
      <c r="L8" s="182"/>
      <c r="M8" s="150"/>
      <c r="N8" s="151"/>
      <c r="O8" s="86"/>
      <c r="P8" s="86"/>
      <c r="Q8" s="86"/>
      <c r="R8" s="86"/>
      <c r="S8" s="86"/>
      <c r="T8" s="87"/>
      <c r="U8" s="87"/>
    </row>
    <row r="9" spans="2:21" x14ac:dyDescent="0.25">
      <c r="B9" s="176"/>
      <c r="C9" s="3">
        <v>3</v>
      </c>
      <c r="D9" s="5" t="s">
        <v>11</v>
      </c>
      <c r="E9" s="3" t="s">
        <v>12</v>
      </c>
      <c r="F9" s="3">
        <v>3</v>
      </c>
      <c r="G9" s="50">
        <f>DEAIN!H136</f>
        <v>5451.8365430544682</v>
      </c>
      <c r="H9" s="50">
        <f t="shared" si="0"/>
        <v>16355.509629163404</v>
      </c>
      <c r="I9" s="100">
        <f>DEAIN!H153</f>
        <v>746.24802281445784</v>
      </c>
      <c r="J9" s="100">
        <f>I9*F9</f>
        <v>2238.7440684433736</v>
      </c>
      <c r="K9" s="181">
        <f t="shared" si="2"/>
        <v>49066.528887490211</v>
      </c>
      <c r="L9" s="182"/>
      <c r="M9" s="150"/>
      <c r="N9" s="151"/>
      <c r="O9" s="87"/>
      <c r="P9" s="86"/>
      <c r="Q9" s="86"/>
      <c r="R9" s="86"/>
      <c r="S9" s="86"/>
      <c r="T9" s="87"/>
      <c r="U9" s="87"/>
    </row>
    <row r="10" spans="2:21" x14ac:dyDescent="0.25">
      <c r="B10" s="176"/>
      <c r="C10" s="3">
        <v>4</v>
      </c>
      <c r="D10" s="5" t="s">
        <v>11</v>
      </c>
      <c r="E10" s="3" t="s">
        <v>13</v>
      </c>
      <c r="F10" s="3">
        <v>22</v>
      </c>
      <c r="G10" s="50">
        <f>DELEMIG_SDU!H135</f>
        <v>5439.7830708322454</v>
      </c>
      <c r="H10" s="50">
        <f t="shared" si="0"/>
        <v>119675.2275583094</v>
      </c>
      <c r="I10" s="100">
        <f>DELEMIG_SDU!H152</f>
        <v>746.24802281445784</v>
      </c>
      <c r="J10" s="100">
        <f t="shared" si="1"/>
        <v>16417.456501918074</v>
      </c>
      <c r="K10" s="181">
        <f t="shared" si="2"/>
        <v>359025.68267492822</v>
      </c>
      <c r="L10" s="182"/>
      <c r="M10" s="150"/>
      <c r="N10" s="151"/>
      <c r="O10" s="87"/>
      <c r="P10" s="86"/>
      <c r="Q10" s="86"/>
      <c r="R10" s="86"/>
      <c r="S10" s="86"/>
      <c r="T10" s="87"/>
      <c r="U10" s="87"/>
    </row>
    <row r="11" spans="2:21" x14ac:dyDescent="0.25">
      <c r="B11" s="176"/>
      <c r="C11" s="3">
        <v>5</v>
      </c>
      <c r="D11" s="5" t="s">
        <v>11</v>
      </c>
      <c r="E11" s="3" t="s">
        <v>14</v>
      </c>
      <c r="F11" s="3">
        <v>3</v>
      </c>
      <c r="G11" s="50">
        <f>DELEMIG_LEBLON!H135</f>
        <v>5439.7830708322454</v>
      </c>
      <c r="H11" s="50">
        <f t="shared" si="0"/>
        <v>16319.349212496736</v>
      </c>
      <c r="I11" s="100">
        <f>DELEMIG_LEBLON!H152</f>
        <v>746.24802281445784</v>
      </c>
      <c r="J11" s="100">
        <f t="shared" si="1"/>
        <v>2238.7440684433736</v>
      </c>
      <c r="K11" s="181">
        <f t="shared" si="2"/>
        <v>48958.047637490206</v>
      </c>
      <c r="L11" s="182"/>
      <c r="M11" s="150"/>
      <c r="N11" s="151"/>
      <c r="O11" s="87"/>
      <c r="P11" s="86"/>
      <c r="Q11" s="86"/>
      <c r="R11" s="86"/>
      <c r="S11" s="86"/>
      <c r="T11" s="87"/>
      <c r="U11" s="87"/>
    </row>
    <row r="12" spans="2:21" x14ac:dyDescent="0.25">
      <c r="B12" s="176"/>
      <c r="C12" s="3">
        <v>6</v>
      </c>
      <c r="D12" s="5" t="s">
        <v>11</v>
      </c>
      <c r="E12" s="3" t="s">
        <v>15</v>
      </c>
      <c r="F12" s="3">
        <v>5</v>
      </c>
      <c r="G12" s="50">
        <f>DELEMIG_RIO_SUL!H135</f>
        <v>5439.7830708322454</v>
      </c>
      <c r="H12" s="50">
        <f t="shared" si="0"/>
        <v>27198.915354161225</v>
      </c>
      <c r="I12" s="100">
        <f>DELEMIG_RIO_SUL!H152</f>
        <v>746.24802281445784</v>
      </c>
      <c r="J12" s="100">
        <f t="shared" si="1"/>
        <v>3731.2401140722891</v>
      </c>
      <c r="K12" s="181">
        <f t="shared" si="2"/>
        <v>81596.746062483668</v>
      </c>
      <c r="L12" s="182"/>
      <c r="M12" s="150"/>
      <c r="N12" s="151"/>
      <c r="O12" s="87"/>
      <c r="P12" s="86"/>
      <c r="Q12" s="86"/>
      <c r="R12" s="86"/>
      <c r="S12" s="86"/>
      <c r="T12" s="87"/>
      <c r="U12" s="87"/>
    </row>
    <row r="13" spans="2:21" x14ac:dyDescent="0.25">
      <c r="B13" s="176"/>
      <c r="C13" s="3">
        <v>7</v>
      </c>
      <c r="D13" s="5" t="s">
        <v>11</v>
      </c>
      <c r="E13" s="3" t="s">
        <v>16</v>
      </c>
      <c r="F13" s="3">
        <v>7</v>
      </c>
      <c r="G13" s="50">
        <f>DELEMIG_VIA_PARQUE!H135</f>
        <v>5439.7830708322454</v>
      </c>
      <c r="H13" s="50">
        <f t="shared" si="0"/>
        <v>38078.481495825719</v>
      </c>
      <c r="I13" s="100">
        <f>DELEMIG_VIA_PARQUE!H153</f>
        <v>746.24802281445784</v>
      </c>
      <c r="J13" s="100">
        <f t="shared" si="1"/>
        <v>5223.736159701205</v>
      </c>
      <c r="K13" s="181">
        <f t="shared" si="2"/>
        <v>114235.44448747716</v>
      </c>
      <c r="L13" s="182"/>
      <c r="M13" s="150"/>
      <c r="N13" s="151"/>
      <c r="O13" s="87"/>
      <c r="P13" s="86"/>
      <c r="Q13" s="86"/>
      <c r="R13" s="86"/>
      <c r="S13" s="86"/>
      <c r="T13" s="87"/>
      <c r="U13" s="87"/>
    </row>
    <row r="14" spans="2:21" x14ac:dyDescent="0.25">
      <c r="B14" s="176"/>
      <c r="C14" s="3">
        <v>8</v>
      </c>
      <c r="D14" s="5" t="s">
        <v>11</v>
      </c>
      <c r="E14" s="3" t="s">
        <v>17</v>
      </c>
      <c r="F14" s="3">
        <v>1</v>
      </c>
      <c r="G14" s="50">
        <f>DEAER!H136</f>
        <v>5451.8365430544682</v>
      </c>
      <c r="H14" s="50">
        <f t="shared" si="0"/>
        <v>5451.8365430544682</v>
      </c>
      <c r="I14" s="100">
        <f>DEAER!H153</f>
        <v>746.24802281445784</v>
      </c>
      <c r="J14" s="100">
        <f t="shared" si="1"/>
        <v>746.24802281445784</v>
      </c>
      <c r="K14" s="181">
        <f t="shared" si="2"/>
        <v>16355.509629163404</v>
      </c>
      <c r="L14" s="182"/>
      <c r="M14" s="150"/>
      <c r="N14" s="151"/>
      <c r="O14" s="87"/>
      <c r="P14" s="86"/>
      <c r="Q14" s="86"/>
      <c r="R14" s="86"/>
      <c r="S14" s="86"/>
      <c r="T14" s="87"/>
      <c r="U14" s="87"/>
    </row>
    <row r="15" spans="2:21" x14ac:dyDescent="0.25">
      <c r="B15" s="176"/>
      <c r="C15" s="3">
        <v>9</v>
      </c>
      <c r="D15" s="5" t="s">
        <v>11</v>
      </c>
      <c r="E15" s="3" t="s">
        <v>18</v>
      </c>
      <c r="F15" s="3">
        <v>5</v>
      </c>
      <c r="G15" s="50">
        <f>NIG!H135</f>
        <v>5474.7239597211355</v>
      </c>
      <c r="H15" s="50">
        <f t="shared" si="0"/>
        <v>27373.61979860568</v>
      </c>
      <c r="I15" s="100">
        <f>NIG!H152</f>
        <v>746.24802281445784</v>
      </c>
      <c r="J15" s="100">
        <f t="shared" si="1"/>
        <v>3731.2401140722891</v>
      </c>
      <c r="K15" s="181">
        <f t="shared" si="2"/>
        <v>82120.859395817039</v>
      </c>
      <c r="L15" s="182"/>
      <c r="M15" s="150"/>
      <c r="N15" s="151"/>
      <c r="O15" s="87"/>
      <c r="P15" s="86"/>
      <c r="Q15" s="86"/>
      <c r="R15" s="86"/>
      <c r="S15" s="86"/>
      <c r="T15" s="87"/>
      <c r="U15" s="87"/>
    </row>
    <row r="16" spans="2:21" x14ac:dyDescent="0.25">
      <c r="B16" s="176"/>
      <c r="C16" s="3">
        <v>10</v>
      </c>
      <c r="D16" s="5" t="s">
        <v>11</v>
      </c>
      <c r="E16" s="3" t="s">
        <v>19</v>
      </c>
      <c r="F16" s="3">
        <v>3</v>
      </c>
      <c r="G16" s="50">
        <f>MCE!H135</f>
        <v>5394.3531086100229</v>
      </c>
      <c r="H16" s="50">
        <f t="shared" si="0"/>
        <v>16183.059325830069</v>
      </c>
      <c r="I16" s="100">
        <f>MCE!H152</f>
        <v>746.24802281445784</v>
      </c>
      <c r="J16" s="100">
        <f t="shared" si="1"/>
        <v>2238.7440684433736</v>
      </c>
      <c r="K16" s="181">
        <f t="shared" si="2"/>
        <v>48549.17797749021</v>
      </c>
      <c r="L16" s="182"/>
      <c r="M16" s="150"/>
      <c r="N16" s="151"/>
      <c r="O16" s="87"/>
      <c r="P16" s="86"/>
      <c r="Q16" s="86"/>
      <c r="R16" s="86"/>
      <c r="S16" s="86"/>
      <c r="T16" s="87"/>
      <c r="U16" s="87"/>
    </row>
    <row r="17" spans="2:21" x14ac:dyDescent="0.25">
      <c r="B17" s="176"/>
      <c r="C17" s="3">
        <v>11</v>
      </c>
      <c r="D17" s="5" t="s">
        <v>11</v>
      </c>
      <c r="E17" s="3" t="s">
        <v>20</v>
      </c>
      <c r="F17" s="3">
        <v>4</v>
      </c>
      <c r="G17" s="50">
        <f>NRI!H135</f>
        <v>5447.2704041655788</v>
      </c>
      <c r="H17" s="50">
        <f t="shared" si="0"/>
        <v>21789.081616662315</v>
      </c>
      <c r="I17" s="100">
        <f>NRI!H152</f>
        <v>746.24802281445784</v>
      </c>
      <c r="J17" s="100">
        <f t="shared" si="1"/>
        <v>2984.9920912578314</v>
      </c>
      <c r="K17" s="181">
        <f t="shared" si="2"/>
        <v>65367.24484998695</v>
      </c>
      <c r="L17" s="182"/>
      <c r="M17" s="150"/>
      <c r="N17" s="151"/>
      <c r="O17" s="87"/>
      <c r="P17" s="86"/>
      <c r="Q17" s="86"/>
      <c r="R17" s="86"/>
      <c r="S17" s="86"/>
      <c r="T17" s="87"/>
      <c r="U17" s="87"/>
    </row>
    <row r="18" spans="2:21" x14ac:dyDescent="0.25">
      <c r="B18" s="176"/>
      <c r="C18" s="3">
        <v>12</v>
      </c>
      <c r="D18" s="5" t="s">
        <v>11</v>
      </c>
      <c r="E18" s="3" t="s">
        <v>21</v>
      </c>
      <c r="F18" s="3">
        <v>3</v>
      </c>
      <c r="G18" s="50">
        <f>VRA!H135</f>
        <v>5434.79151527669</v>
      </c>
      <c r="H18" s="50">
        <f t="shared" si="0"/>
        <v>16304.374545830069</v>
      </c>
      <c r="I18" s="100">
        <f>VRA!H152</f>
        <v>746.24802281445784</v>
      </c>
      <c r="J18" s="100">
        <f t="shared" si="1"/>
        <v>2238.7440684433736</v>
      </c>
      <c r="K18" s="181">
        <f t="shared" si="2"/>
        <v>48913.123637490207</v>
      </c>
      <c r="L18" s="182"/>
      <c r="M18" s="150"/>
      <c r="N18" s="151"/>
      <c r="O18" s="87"/>
      <c r="P18" s="86"/>
      <c r="Q18" s="86"/>
      <c r="R18" s="86"/>
      <c r="S18" s="86"/>
      <c r="T18" s="87"/>
      <c r="U18" s="87"/>
    </row>
    <row r="19" spans="2:21" x14ac:dyDescent="0.25">
      <c r="B19" s="176"/>
      <c r="C19" s="3">
        <v>13</v>
      </c>
      <c r="D19" s="5" t="s">
        <v>11</v>
      </c>
      <c r="E19" s="3" t="s">
        <v>22</v>
      </c>
      <c r="F19" s="3">
        <v>3</v>
      </c>
      <c r="G19" s="50">
        <f>GOY!H135</f>
        <v>5399.8506263878016</v>
      </c>
      <c r="H19" s="50">
        <f t="shared" si="0"/>
        <v>16199.551879163406</v>
      </c>
      <c r="I19" s="100">
        <f>GOY!H152</f>
        <v>746.24802281445784</v>
      </c>
      <c r="J19" s="100">
        <f t="shared" si="1"/>
        <v>2238.7440684433736</v>
      </c>
      <c r="K19" s="181">
        <f t="shared" si="2"/>
        <v>48598.655637490214</v>
      </c>
      <c r="L19" s="182"/>
      <c r="M19" s="150"/>
      <c r="N19" s="151"/>
      <c r="O19" s="87"/>
      <c r="P19" s="86"/>
      <c r="Q19" s="86"/>
      <c r="R19" s="86"/>
      <c r="S19" s="86"/>
      <c r="T19" s="87"/>
      <c r="U19" s="87"/>
    </row>
    <row r="20" spans="2:21" x14ac:dyDescent="0.25">
      <c r="B20" s="176"/>
      <c r="C20" s="3">
        <v>14</v>
      </c>
      <c r="D20" s="5" t="s">
        <v>11</v>
      </c>
      <c r="E20" s="3" t="s">
        <v>23</v>
      </c>
      <c r="F20" s="3">
        <v>1</v>
      </c>
      <c r="G20" s="50">
        <f>POSPET!H135</f>
        <v>5482.211293054469</v>
      </c>
      <c r="H20" s="50">
        <f t="shared" si="0"/>
        <v>5482.211293054469</v>
      </c>
      <c r="I20" s="100">
        <f>POSPET!H152</f>
        <v>746.24802281445784</v>
      </c>
      <c r="J20" s="100">
        <f t="shared" si="1"/>
        <v>746.24802281445784</v>
      </c>
      <c r="K20" s="181">
        <f t="shared" si="2"/>
        <v>16446.633879163408</v>
      </c>
      <c r="L20" s="182"/>
      <c r="M20" s="150"/>
      <c r="N20" s="151"/>
      <c r="O20" s="87"/>
      <c r="P20" s="86"/>
      <c r="Q20" s="86"/>
      <c r="R20" s="86"/>
      <c r="S20" s="86"/>
      <c r="T20" s="87"/>
      <c r="U20" s="87"/>
    </row>
    <row r="21" spans="2:21" x14ac:dyDescent="0.25">
      <c r="B21" s="176"/>
      <c r="C21" s="3">
        <v>15</v>
      </c>
      <c r="D21" s="5" t="s">
        <v>11</v>
      </c>
      <c r="E21" s="3" t="s">
        <v>24</v>
      </c>
      <c r="F21" s="3">
        <v>1</v>
      </c>
      <c r="G21" s="50">
        <f>ARS!H135</f>
        <v>5522.1437374989118</v>
      </c>
      <c r="H21" s="50">
        <f t="shared" si="0"/>
        <v>5522.1437374989118</v>
      </c>
      <c r="I21" s="100">
        <f>ARS!H152</f>
        <v>746.24802281445784</v>
      </c>
      <c r="J21" s="100">
        <f t="shared" si="1"/>
        <v>746.24802281445784</v>
      </c>
      <c r="K21" s="181">
        <f t="shared" si="2"/>
        <v>16566.431212496736</v>
      </c>
      <c r="L21" s="182"/>
      <c r="M21" s="150"/>
      <c r="N21" s="151"/>
      <c r="O21" s="87"/>
      <c r="P21" s="86"/>
      <c r="Q21" s="86"/>
      <c r="R21" s="86"/>
      <c r="S21" s="86"/>
      <c r="T21" s="87"/>
      <c r="U21" s="87"/>
    </row>
    <row r="22" spans="2:21" x14ac:dyDescent="0.25">
      <c r="B22" s="176"/>
      <c r="C22" s="3">
        <v>16</v>
      </c>
      <c r="D22" s="5" t="s">
        <v>11</v>
      </c>
      <c r="E22" s="3" t="s">
        <v>25</v>
      </c>
      <c r="F22" s="3">
        <v>2</v>
      </c>
      <c r="G22" s="50">
        <f>DEPOM_ARS!H135</f>
        <v>5522.1437374989118</v>
      </c>
      <c r="H22" s="50">
        <f t="shared" si="0"/>
        <v>11044.287474997824</v>
      </c>
      <c r="I22" s="100">
        <f>DEPOM_ARS!H152</f>
        <v>746.24802281445784</v>
      </c>
      <c r="J22" s="100">
        <f t="shared" si="1"/>
        <v>1492.4960456289157</v>
      </c>
      <c r="K22" s="181">
        <f t="shared" si="2"/>
        <v>33132.862424993473</v>
      </c>
      <c r="L22" s="182"/>
      <c r="M22" s="150"/>
      <c r="N22" s="151"/>
      <c r="O22" s="87"/>
      <c r="P22" s="86"/>
      <c r="Q22" s="86"/>
      <c r="R22" s="86"/>
      <c r="S22" s="86"/>
      <c r="T22" s="87"/>
      <c r="U22" s="87"/>
    </row>
    <row r="23" spans="2:21" x14ac:dyDescent="0.25">
      <c r="P23" s="87"/>
      <c r="Q23" s="87"/>
      <c r="R23" s="87"/>
      <c r="S23" s="87"/>
      <c r="T23" s="87"/>
      <c r="U23" s="87"/>
    </row>
    <row r="26" spans="2:21" x14ac:dyDescent="0.25">
      <c r="C26" s="193" t="s">
        <v>26</v>
      </c>
      <c r="D26" s="194"/>
      <c r="E26" s="195"/>
      <c r="F26" s="70">
        <f>SUM(F7:F22)</f>
        <v>117</v>
      </c>
      <c r="G26" s="177">
        <f>SUM(H7:H22)</f>
        <v>719261.20262944675</v>
      </c>
      <c r="H26" s="178"/>
      <c r="I26" s="179">
        <f>SUM(J7:J22)</f>
        <v>100034.17289906542</v>
      </c>
      <c r="J26" s="180"/>
      <c r="K26" s="181">
        <f>SUM(K7:L22)</f>
        <v>2157783.6078883405</v>
      </c>
      <c r="L26" s="182"/>
      <c r="M26" s="149"/>
      <c r="N26" s="148"/>
    </row>
    <row r="27" spans="2:21" x14ac:dyDescent="0.25">
      <c r="F27" s="343" t="s">
        <v>258</v>
      </c>
      <c r="G27" s="343"/>
      <c r="H27" s="343"/>
      <c r="I27" s="343"/>
      <c r="J27" s="343"/>
      <c r="K27" s="343"/>
      <c r="L27" s="343"/>
    </row>
    <row r="28" spans="2:21" x14ac:dyDescent="0.25">
      <c r="K28" s="183"/>
      <c r="L28" s="183"/>
    </row>
  </sheetData>
  <mergeCells count="27">
    <mergeCell ref="F27:L27"/>
    <mergeCell ref="K28:L28"/>
    <mergeCell ref="C2:N3"/>
    <mergeCell ref="G5:H5"/>
    <mergeCell ref="K7:L7"/>
    <mergeCell ref="K8:L8"/>
    <mergeCell ref="K5:L6"/>
    <mergeCell ref="I5:J5"/>
    <mergeCell ref="K9:L9"/>
    <mergeCell ref="K10:L10"/>
    <mergeCell ref="K11:L11"/>
    <mergeCell ref="K12:L12"/>
    <mergeCell ref="K13:L13"/>
    <mergeCell ref="K14:L14"/>
    <mergeCell ref="K15:L15"/>
    <mergeCell ref="C26:E26"/>
    <mergeCell ref="B7:B22"/>
    <mergeCell ref="G26:H26"/>
    <mergeCell ref="I26:J26"/>
    <mergeCell ref="K26:L26"/>
    <mergeCell ref="K21:L21"/>
    <mergeCell ref="K22:L22"/>
    <mergeCell ref="K16:L16"/>
    <mergeCell ref="K17:L17"/>
    <mergeCell ref="K18:L18"/>
    <mergeCell ref="K19:L19"/>
    <mergeCell ref="K20:L20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B9F6D-A566-43AB-A470-F1EDB7E915F1}">
  <sheetPr>
    <tabColor theme="4" tint="0.39997558519241921"/>
  </sheetPr>
  <dimension ref="A1:Q153"/>
  <sheetViews>
    <sheetView showGridLines="0" topLeftCell="A31" zoomScaleNormal="100" zoomScaleSheetLayoutView="100" workbookViewId="0">
      <selection activeCell="H47" sqref="H47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304" t="s">
        <v>27</v>
      </c>
      <c r="B1" s="304"/>
      <c r="C1" s="304"/>
      <c r="D1" s="304"/>
      <c r="E1" s="304"/>
      <c r="F1" s="304"/>
      <c r="G1" s="304"/>
      <c r="H1" s="304"/>
      <c r="I1" s="304"/>
      <c r="J1" s="16"/>
      <c r="K1" s="16"/>
    </row>
    <row r="2" spans="1:11" ht="15" customHeight="1" x14ac:dyDescent="0.25">
      <c r="A2" s="242"/>
      <c r="B2" s="242"/>
      <c r="C2" s="242"/>
      <c r="D2" s="242"/>
      <c r="E2" s="242"/>
      <c r="F2" s="242"/>
      <c r="G2" s="242"/>
      <c r="H2" s="242"/>
      <c r="I2" s="242"/>
      <c r="J2" s="16"/>
      <c r="K2" s="16"/>
    </row>
    <row r="3" spans="1:11" ht="15" customHeight="1" x14ac:dyDescent="0.25">
      <c r="A3" s="19"/>
      <c r="B3" s="20" t="s">
        <v>28</v>
      </c>
      <c r="C3" s="305" t="s">
        <v>255</v>
      </c>
      <c r="D3" s="305"/>
      <c r="E3" s="305"/>
      <c r="F3" s="305"/>
      <c r="G3" s="305"/>
      <c r="H3" s="305"/>
      <c r="I3" s="305"/>
      <c r="J3" s="16"/>
      <c r="K3" s="16"/>
    </row>
    <row r="4" spans="1:11" ht="15" customHeight="1" x14ac:dyDescent="0.25">
      <c r="A4" s="19"/>
      <c r="B4" s="21" t="s">
        <v>256</v>
      </c>
      <c r="C4" s="306"/>
      <c r="D4" s="306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257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42"/>
      <c r="B6" s="242"/>
      <c r="C6" s="242"/>
      <c r="D6" s="242"/>
      <c r="E6" s="242"/>
      <c r="F6" s="242"/>
      <c r="G6" s="242"/>
      <c r="H6" s="242"/>
      <c r="I6" s="242"/>
      <c r="J6" s="16"/>
      <c r="K6" s="16"/>
    </row>
    <row r="7" spans="1:11" ht="15" customHeight="1" x14ac:dyDescent="0.25">
      <c r="A7" s="303" t="s">
        <v>29</v>
      </c>
      <c r="B7" s="303"/>
      <c r="C7" s="303"/>
      <c r="D7" s="303"/>
      <c r="E7" s="303"/>
      <c r="F7" s="303"/>
      <c r="G7" s="303"/>
      <c r="H7" s="303"/>
      <c r="I7" s="303"/>
      <c r="J7" s="16"/>
      <c r="K7" s="16"/>
    </row>
    <row r="8" spans="1:11" ht="15" customHeight="1" x14ac:dyDescent="0.25">
      <c r="A8" s="23" t="s">
        <v>30</v>
      </c>
      <c r="B8" s="279" t="s">
        <v>31</v>
      </c>
      <c r="C8" s="279"/>
      <c r="D8" s="279"/>
      <c r="E8" s="279"/>
      <c r="F8" s="279"/>
      <c r="G8" s="309">
        <v>45439</v>
      </c>
      <c r="H8" s="307"/>
      <c r="I8" s="307"/>
      <c r="J8" s="16"/>
      <c r="K8" s="16"/>
    </row>
    <row r="9" spans="1:11" ht="15" customHeight="1" x14ac:dyDescent="0.25">
      <c r="A9" s="23" t="s">
        <v>32</v>
      </c>
      <c r="B9" s="279" t="s">
        <v>33</v>
      </c>
      <c r="C9" s="279"/>
      <c r="D9" s="279"/>
      <c r="E9" s="279"/>
      <c r="F9" s="279"/>
      <c r="G9" s="310" t="s">
        <v>34</v>
      </c>
      <c r="H9" s="311"/>
      <c r="I9" s="312"/>
      <c r="J9" s="16"/>
      <c r="K9" s="16"/>
    </row>
    <row r="10" spans="1:11" ht="15" customHeight="1" x14ac:dyDescent="0.25">
      <c r="A10" s="24" t="s">
        <v>35</v>
      </c>
      <c r="B10" s="313" t="s">
        <v>36</v>
      </c>
      <c r="C10" s="314"/>
      <c r="D10" s="314"/>
      <c r="E10" s="314"/>
      <c r="F10" s="314"/>
      <c r="G10" s="307" t="s">
        <v>250</v>
      </c>
      <c r="H10" s="307"/>
      <c r="I10" s="307"/>
      <c r="J10" s="16"/>
      <c r="K10" s="16"/>
    </row>
    <row r="11" spans="1:11" ht="15" customHeight="1" x14ac:dyDescent="0.25">
      <c r="A11" s="23" t="s">
        <v>37</v>
      </c>
      <c r="B11" s="25" t="s">
        <v>38</v>
      </c>
      <c r="C11" s="26"/>
      <c r="D11" s="26"/>
      <c r="E11" s="26"/>
      <c r="F11" s="26"/>
      <c r="G11" s="307">
        <v>3</v>
      </c>
      <c r="H11" s="307"/>
      <c r="I11" s="307"/>
      <c r="J11" s="16"/>
      <c r="K11" s="16"/>
    </row>
    <row r="12" spans="1:11" ht="15" customHeight="1" x14ac:dyDescent="0.25">
      <c r="A12" s="303" t="s">
        <v>39</v>
      </c>
      <c r="B12" s="303"/>
      <c r="C12" s="303"/>
      <c r="D12" s="303"/>
      <c r="E12" s="303"/>
      <c r="F12" s="303"/>
      <c r="G12" s="303"/>
      <c r="H12" s="303"/>
      <c r="I12" s="303"/>
      <c r="J12" s="16"/>
      <c r="K12" s="16"/>
    </row>
    <row r="13" spans="1:11" ht="15" customHeight="1" x14ac:dyDescent="0.25">
      <c r="A13" s="23">
        <v>1</v>
      </c>
      <c r="B13" s="279" t="s">
        <v>40</v>
      </c>
      <c r="C13" s="279"/>
      <c r="D13" s="279"/>
      <c r="E13" s="279"/>
      <c r="F13" s="279"/>
      <c r="G13" s="279"/>
      <c r="H13" s="307" t="s">
        <v>4</v>
      </c>
      <c r="I13" s="307"/>
      <c r="J13" s="16"/>
      <c r="K13" s="16"/>
    </row>
    <row r="14" spans="1:11" ht="15" customHeight="1" x14ac:dyDescent="0.25">
      <c r="A14" s="23">
        <v>2</v>
      </c>
      <c r="B14" s="279" t="s">
        <v>41</v>
      </c>
      <c r="C14" s="279"/>
      <c r="D14" s="279"/>
      <c r="E14" s="279"/>
      <c r="F14" s="279"/>
      <c r="G14" s="279"/>
      <c r="H14" s="308">
        <v>1</v>
      </c>
      <c r="I14" s="308"/>
      <c r="J14" s="16"/>
      <c r="K14" s="16"/>
    </row>
    <row r="15" spans="1:11" ht="15" customHeight="1" x14ac:dyDescent="0.25">
      <c r="A15" s="23">
        <v>3</v>
      </c>
      <c r="B15" s="25" t="s">
        <v>42</v>
      </c>
      <c r="C15" s="302" t="s">
        <v>11</v>
      </c>
      <c r="D15" s="302"/>
      <c r="E15" s="302"/>
      <c r="F15" s="302"/>
      <c r="G15" s="302"/>
      <c r="H15" s="302"/>
      <c r="I15" s="302"/>
      <c r="J15" s="16"/>
      <c r="K15" s="16"/>
    </row>
    <row r="16" spans="1:11" ht="15" customHeight="1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16"/>
      <c r="K16" s="16"/>
    </row>
    <row r="17" spans="1:14" ht="15" customHeight="1" x14ac:dyDescent="0.25">
      <c r="A17" s="303" t="s">
        <v>43</v>
      </c>
      <c r="B17" s="303"/>
      <c r="C17" s="303"/>
      <c r="D17" s="303"/>
      <c r="E17" s="303"/>
      <c r="F17" s="303"/>
      <c r="G17" s="303"/>
      <c r="H17" s="303"/>
      <c r="I17" s="303"/>
      <c r="J17" s="16"/>
      <c r="K17" s="16"/>
    </row>
    <row r="18" spans="1:14" ht="15" customHeight="1" x14ac:dyDescent="0.25">
      <c r="A18" s="238" t="s">
        <v>44</v>
      </c>
      <c r="B18" s="238"/>
      <c r="C18" s="238"/>
      <c r="D18" s="238"/>
      <c r="E18" s="238"/>
      <c r="F18" s="238"/>
      <c r="G18" s="238"/>
      <c r="H18" s="238"/>
      <c r="I18" s="238"/>
      <c r="J18" s="16"/>
      <c r="K18" s="16"/>
    </row>
    <row r="19" spans="1:14" x14ac:dyDescent="0.25">
      <c r="A19" s="27">
        <v>1</v>
      </c>
      <c r="B19" s="268" t="s">
        <v>45</v>
      </c>
      <c r="C19" s="268"/>
      <c r="D19" s="268"/>
      <c r="E19" s="268"/>
      <c r="F19" s="268"/>
      <c r="G19" s="268"/>
      <c r="H19" s="300" t="s">
        <v>251</v>
      </c>
      <c r="I19" s="301"/>
      <c r="J19" s="16"/>
      <c r="K19" s="16"/>
    </row>
    <row r="20" spans="1:14" ht="15" customHeight="1" x14ac:dyDescent="0.25">
      <c r="A20" s="27">
        <v>2</v>
      </c>
      <c r="B20" s="268" t="s">
        <v>46</v>
      </c>
      <c r="C20" s="268"/>
      <c r="D20" s="268"/>
      <c r="E20" s="268"/>
      <c r="F20" s="268"/>
      <c r="G20" s="268"/>
      <c r="H20" s="315" t="s">
        <v>253</v>
      </c>
      <c r="I20" s="316"/>
      <c r="J20" s="16"/>
      <c r="K20" s="16"/>
    </row>
    <row r="21" spans="1:14" ht="15" customHeight="1" x14ac:dyDescent="0.25">
      <c r="A21" s="156">
        <v>3</v>
      </c>
      <c r="B21" s="272" t="s">
        <v>47</v>
      </c>
      <c r="C21" s="272"/>
      <c r="D21" s="272"/>
      <c r="E21" s="272"/>
      <c r="F21" s="272"/>
      <c r="G21" s="272"/>
      <c r="H21" s="298">
        <v>2485.9</v>
      </c>
      <c r="I21" s="299"/>
      <c r="J21" s="16"/>
      <c r="K21" s="16"/>
    </row>
    <row r="22" spans="1:14" x14ac:dyDescent="0.25">
      <c r="A22" s="27">
        <v>4</v>
      </c>
      <c r="B22" s="268" t="s">
        <v>48</v>
      </c>
      <c r="C22" s="268"/>
      <c r="D22" s="268"/>
      <c r="E22" s="268"/>
      <c r="F22" s="268"/>
      <c r="G22" s="268"/>
      <c r="H22" s="300"/>
      <c r="I22" s="301"/>
      <c r="J22" s="16"/>
      <c r="K22" s="16"/>
    </row>
    <row r="23" spans="1:14" ht="15" customHeight="1" x14ac:dyDescent="0.25">
      <c r="A23" s="27">
        <v>5</v>
      </c>
      <c r="B23" s="268" t="s">
        <v>49</v>
      </c>
      <c r="C23" s="268"/>
      <c r="D23" s="268"/>
      <c r="E23" s="268"/>
      <c r="F23" s="268"/>
      <c r="G23" s="268"/>
      <c r="H23" s="282" t="s">
        <v>182</v>
      </c>
      <c r="I23" s="283"/>
      <c r="J23" s="16"/>
      <c r="K23" s="16"/>
    </row>
    <row r="24" spans="1:14" ht="1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16"/>
      <c r="K24" s="16"/>
    </row>
    <row r="25" spans="1:14" ht="15" customHeight="1" x14ac:dyDescent="0.25">
      <c r="A25" s="224" t="s">
        <v>50</v>
      </c>
      <c r="B25" s="225"/>
      <c r="C25" s="225"/>
      <c r="D25" s="225"/>
      <c r="E25" s="225"/>
      <c r="F25" s="225"/>
      <c r="G25" s="225"/>
      <c r="H25" s="225"/>
      <c r="I25" s="226"/>
      <c r="J25" s="16"/>
      <c r="K25" s="16"/>
      <c r="M25" s="49"/>
    </row>
    <row r="26" spans="1:14" ht="15" customHeight="1" x14ac:dyDescent="0.25">
      <c r="A26" s="43">
        <v>1</v>
      </c>
      <c r="B26" s="237" t="s">
        <v>51</v>
      </c>
      <c r="C26" s="237"/>
      <c r="D26" s="237"/>
      <c r="E26" s="237"/>
      <c r="F26" s="237"/>
      <c r="G26" s="237"/>
      <c r="H26" s="321" t="s">
        <v>52</v>
      </c>
      <c r="I26" s="321"/>
      <c r="J26" s="16"/>
      <c r="K26" s="16"/>
      <c r="M26" s="49"/>
    </row>
    <row r="27" spans="1:14" ht="15" customHeight="1" x14ac:dyDescent="0.25">
      <c r="A27" s="27" t="s">
        <v>30</v>
      </c>
      <c r="B27" s="279" t="s">
        <v>53</v>
      </c>
      <c r="C27" s="279"/>
      <c r="D27" s="279"/>
      <c r="E27" s="279"/>
      <c r="F27" s="279"/>
      <c r="G27" s="279"/>
      <c r="H27" s="320">
        <f>H21</f>
        <v>2485.9</v>
      </c>
      <c r="I27" s="320"/>
      <c r="J27" s="16"/>
      <c r="K27" s="16"/>
    </row>
    <row r="28" spans="1:14" ht="15" customHeight="1" x14ac:dyDescent="0.25">
      <c r="A28" s="28" t="s">
        <v>32</v>
      </c>
      <c r="B28" s="29" t="s">
        <v>54</v>
      </c>
      <c r="C28" s="30"/>
      <c r="D28" s="31" t="s">
        <v>55</v>
      </c>
      <c r="E28" s="31" t="s">
        <v>58</v>
      </c>
      <c r="F28" s="30"/>
      <c r="G28" s="32"/>
      <c r="H28" s="210">
        <f>IF(E28="N",0,H27*0.3)</f>
        <v>0</v>
      </c>
      <c r="I28" s="210"/>
      <c r="J28" s="16"/>
      <c r="K28" s="16"/>
    </row>
    <row r="29" spans="1:14" ht="15" customHeight="1" x14ac:dyDescent="0.25">
      <c r="A29" s="28" t="s">
        <v>35</v>
      </c>
      <c r="B29" s="29" t="s">
        <v>57</v>
      </c>
      <c r="C29" s="30"/>
      <c r="D29" s="31" t="s">
        <v>55</v>
      </c>
      <c r="E29" s="31" t="s">
        <v>58</v>
      </c>
      <c r="F29" s="280"/>
      <c r="G29" s="281"/>
      <c r="H29" s="291"/>
      <c r="I29" s="210"/>
      <c r="J29" s="16"/>
      <c r="K29" s="16"/>
      <c r="N29" s="55"/>
    </row>
    <row r="30" spans="1:14" ht="15" customHeight="1" x14ac:dyDescent="0.25">
      <c r="A30" s="27" t="s">
        <v>37</v>
      </c>
      <c r="B30" s="285" t="s">
        <v>59</v>
      </c>
      <c r="C30" s="286"/>
      <c r="D30" s="286"/>
      <c r="E30" s="286"/>
      <c r="F30" s="286"/>
      <c r="G30" s="287"/>
      <c r="H30" s="210"/>
      <c r="I30" s="210"/>
      <c r="J30" s="16"/>
      <c r="K30" s="16"/>
    </row>
    <row r="31" spans="1:14" ht="15" customHeight="1" x14ac:dyDescent="0.25">
      <c r="A31" s="27" t="s">
        <v>60</v>
      </c>
      <c r="B31" s="285" t="s">
        <v>61</v>
      </c>
      <c r="C31" s="286"/>
      <c r="D31" s="286"/>
      <c r="E31" s="286"/>
      <c r="F31" s="286"/>
      <c r="G31" s="287"/>
      <c r="H31" s="210"/>
      <c r="I31" s="210"/>
      <c r="J31" s="16"/>
      <c r="K31" s="16"/>
    </row>
    <row r="32" spans="1:14" ht="15" customHeight="1" x14ac:dyDescent="0.25">
      <c r="A32" s="23" t="s">
        <v>62</v>
      </c>
      <c r="B32" s="284" t="s">
        <v>63</v>
      </c>
      <c r="C32" s="284"/>
      <c r="D32" s="284"/>
      <c r="E32" s="284"/>
      <c r="F32" s="284"/>
      <c r="G32" s="284"/>
      <c r="H32" s="231"/>
      <c r="I32" s="231"/>
      <c r="J32" s="16"/>
      <c r="K32" s="16"/>
    </row>
    <row r="33" spans="1:17" ht="15" customHeight="1" x14ac:dyDescent="0.25">
      <c r="A33" s="27" t="s">
        <v>64</v>
      </c>
      <c r="B33" s="268" t="s">
        <v>65</v>
      </c>
      <c r="C33" s="268"/>
      <c r="D33" s="268"/>
      <c r="E33" s="268"/>
      <c r="F33" s="268"/>
      <c r="G33" s="268"/>
      <c r="H33" s="322"/>
      <c r="I33" s="322"/>
      <c r="J33" s="16"/>
      <c r="K33" s="16"/>
    </row>
    <row r="34" spans="1:17" ht="15" customHeight="1" x14ac:dyDescent="0.25">
      <c r="A34" s="238" t="s">
        <v>66</v>
      </c>
      <c r="B34" s="238"/>
      <c r="C34" s="238"/>
      <c r="D34" s="238"/>
      <c r="E34" s="238"/>
      <c r="F34" s="238"/>
      <c r="G34" s="238"/>
      <c r="H34" s="245">
        <f>SUM(H27:I33)</f>
        <v>2485.9</v>
      </c>
      <c r="I34" s="245"/>
      <c r="J34" s="16"/>
      <c r="K34" s="16"/>
    </row>
    <row r="35" spans="1:17" ht="15" customHeight="1" x14ac:dyDescent="0.25">
      <c r="A35" s="276"/>
      <c r="B35" s="276"/>
      <c r="C35" s="276"/>
      <c r="D35" s="276"/>
      <c r="E35" s="276"/>
      <c r="F35" s="276"/>
      <c r="G35" s="276"/>
      <c r="H35" s="276"/>
      <c r="I35" s="276"/>
      <c r="J35" s="16"/>
      <c r="K35" s="16"/>
      <c r="L35" s="53"/>
      <c r="N35" s="53"/>
    </row>
    <row r="36" spans="1:17" ht="15" customHeight="1" x14ac:dyDescent="0.25">
      <c r="A36" s="224" t="s">
        <v>67</v>
      </c>
      <c r="B36" s="225"/>
      <c r="C36" s="225"/>
      <c r="D36" s="225"/>
      <c r="E36" s="225"/>
      <c r="F36" s="225"/>
      <c r="G36" s="225"/>
      <c r="H36" s="225"/>
      <c r="I36" s="226"/>
      <c r="J36" s="16"/>
      <c r="K36" s="16"/>
      <c r="Q36" s="53"/>
    </row>
    <row r="37" spans="1:17" ht="15" customHeight="1" x14ac:dyDescent="0.25">
      <c r="A37" s="237" t="s">
        <v>68</v>
      </c>
      <c r="B37" s="237"/>
      <c r="C37" s="237"/>
      <c r="D37" s="237"/>
      <c r="E37" s="237"/>
      <c r="F37" s="237"/>
      <c r="G37" s="237"/>
      <c r="H37" s="237"/>
      <c r="I37" s="237"/>
      <c r="J37" s="16"/>
      <c r="K37" s="16"/>
      <c r="L37" s="59"/>
    </row>
    <row r="38" spans="1:17" ht="15" customHeight="1" x14ac:dyDescent="0.25">
      <c r="A38" s="43" t="s">
        <v>69</v>
      </c>
      <c r="B38" s="220" t="s">
        <v>70</v>
      </c>
      <c r="C38" s="221"/>
      <c r="D38" s="221"/>
      <c r="E38" s="221"/>
      <c r="F38" s="221"/>
      <c r="G38" s="222"/>
      <c r="H38" s="43" t="s">
        <v>71</v>
      </c>
      <c r="I38" s="46" t="s">
        <v>52</v>
      </c>
      <c r="J38" s="16"/>
      <c r="K38" s="16"/>
      <c r="N38" s="57"/>
    </row>
    <row r="39" spans="1:17" ht="15" customHeight="1" x14ac:dyDescent="0.25">
      <c r="A39" s="27" t="s">
        <v>30</v>
      </c>
      <c r="B39" s="273" t="s">
        <v>72</v>
      </c>
      <c r="C39" s="274"/>
      <c r="D39" s="274"/>
      <c r="E39" s="274"/>
      <c r="F39" s="274"/>
      <c r="G39" s="275"/>
      <c r="H39" s="62">
        <v>8.3299999999999999E-2</v>
      </c>
      <c r="I39" s="34">
        <f>H34*H39</f>
        <v>207.07547</v>
      </c>
      <c r="J39" s="16"/>
      <c r="K39" s="17"/>
      <c r="L39" s="58"/>
      <c r="M39" s="58"/>
      <c r="N39" s="57"/>
      <c r="O39" s="14"/>
    </row>
    <row r="40" spans="1:17" ht="15" customHeight="1" x14ac:dyDescent="0.25">
      <c r="A40" s="27" t="s">
        <v>32</v>
      </c>
      <c r="B40" s="273" t="s">
        <v>73</v>
      </c>
      <c r="C40" s="274"/>
      <c r="D40" s="274"/>
      <c r="E40" s="274"/>
      <c r="F40" s="274"/>
      <c r="G40" s="275"/>
      <c r="H40" s="62">
        <f>0.0833333333333333+0.0277777777777778</f>
        <v>0.1111111111111111</v>
      </c>
      <c r="I40" s="34">
        <f>H34*H40</f>
        <v>276.21111111111111</v>
      </c>
      <c r="J40" s="16"/>
      <c r="K40" s="17"/>
      <c r="L40" s="58"/>
      <c r="M40" s="58"/>
      <c r="N40" s="57"/>
      <c r="O40" s="14"/>
    </row>
    <row r="41" spans="1:17" ht="15" customHeight="1" x14ac:dyDescent="0.25">
      <c r="A41" s="61" t="s">
        <v>74</v>
      </c>
      <c r="B41" s="60"/>
      <c r="C41" s="60"/>
      <c r="D41" s="60"/>
      <c r="E41" s="60"/>
      <c r="F41" s="60"/>
      <c r="G41" s="60"/>
      <c r="H41" s="67">
        <f>SUM(H39:H40)</f>
        <v>0.19441111111111109</v>
      </c>
      <c r="I41" s="66">
        <f>SUM(I39:I40)</f>
        <v>483.2865811111111</v>
      </c>
      <c r="J41" s="16"/>
      <c r="K41" s="16"/>
      <c r="L41" s="53"/>
      <c r="N41" s="53"/>
    </row>
    <row r="42" spans="1:17" ht="15" customHeight="1" x14ac:dyDescent="0.25">
      <c r="A42" s="246" t="s">
        <v>75</v>
      </c>
      <c r="B42" s="246"/>
      <c r="C42" s="246"/>
      <c r="D42" s="246"/>
      <c r="E42" s="246"/>
      <c r="F42" s="246"/>
      <c r="G42" s="246"/>
      <c r="H42" s="246"/>
      <c r="I42" s="246"/>
      <c r="J42" s="16"/>
      <c r="K42" s="16"/>
      <c r="L42" s="53"/>
    </row>
    <row r="43" spans="1:17" ht="15" customHeight="1" x14ac:dyDescent="0.25">
      <c r="A43" s="237" t="s">
        <v>76</v>
      </c>
      <c r="B43" s="237"/>
      <c r="C43" s="237"/>
      <c r="D43" s="237"/>
      <c r="E43" s="237"/>
      <c r="F43" s="237"/>
      <c r="G43" s="237"/>
      <c r="H43" s="237"/>
      <c r="I43" s="237"/>
      <c r="J43" s="16"/>
      <c r="K43" s="16"/>
    </row>
    <row r="44" spans="1:17" ht="15" customHeight="1" x14ac:dyDescent="0.25">
      <c r="A44" s="43" t="s">
        <v>77</v>
      </c>
      <c r="B44" s="237" t="s">
        <v>78</v>
      </c>
      <c r="C44" s="237"/>
      <c r="D44" s="237"/>
      <c r="E44" s="237"/>
      <c r="F44" s="237"/>
      <c r="G44" s="237"/>
      <c r="H44" s="43" t="s">
        <v>71</v>
      </c>
      <c r="I44" s="46" t="s">
        <v>52</v>
      </c>
      <c r="J44" s="16"/>
      <c r="K44" s="16"/>
      <c r="N44" s="53"/>
    </row>
    <row r="45" spans="1:17" ht="15" customHeight="1" x14ac:dyDescent="0.25">
      <c r="A45" s="27" t="s">
        <v>30</v>
      </c>
      <c r="B45" s="268" t="s">
        <v>79</v>
      </c>
      <c r="C45" s="268"/>
      <c r="D45" s="268"/>
      <c r="E45" s="268"/>
      <c r="F45" s="268"/>
      <c r="G45" s="268"/>
      <c r="H45" s="35">
        <v>0.2</v>
      </c>
      <c r="I45" s="36">
        <f>($H$34+$I$41)*H45</f>
        <v>593.83731622222228</v>
      </c>
      <c r="J45" s="16"/>
      <c r="K45" s="16"/>
      <c r="P45" s="55"/>
    </row>
    <row r="46" spans="1:17" ht="15" customHeight="1" x14ac:dyDescent="0.25">
      <c r="A46" s="27" t="s">
        <v>32</v>
      </c>
      <c r="B46" s="268" t="s">
        <v>80</v>
      </c>
      <c r="C46" s="268"/>
      <c r="D46" s="268"/>
      <c r="E46" s="268"/>
      <c r="F46" s="268"/>
      <c r="G46" s="268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3"/>
    </row>
    <row r="47" spans="1:17" ht="15" customHeight="1" x14ac:dyDescent="0.25">
      <c r="A47" s="173" t="s">
        <v>35</v>
      </c>
      <c r="B47" s="272" t="s">
        <v>81</v>
      </c>
      <c r="C47" s="272"/>
      <c r="D47" s="272"/>
      <c r="E47" s="272"/>
      <c r="F47" s="272"/>
      <c r="G47" s="272"/>
      <c r="H47" s="175">
        <v>1.141E-2</v>
      </c>
      <c r="I47" s="169">
        <f t="shared" si="0"/>
        <v>33.878418890477775</v>
      </c>
      <c r="J47" s="16"/>
      <c r="K47" s="16"/>
      <c r="L47" s="53"/>
    </row>
    <row r="48" spans="1:17" ht="15" customHeight="1" x14ac:dyDescent="0.25">
      <c r="A48" s="37" t="s">
        <v>37</v>
      </c>
      <c r="B48" s="268" t="s">
        <v>82</v>
      </c>
      <c r="C48" s="268"/>
      <c r="D48" s="268"/>
      <c r="E48" s="268"/>
      <c r="F48" s="268"/>
      <c r="G48" s="268"/>
      <c r="H48" s="35">
        <v>1.4999999999999999E-2</v>
      </c>
      <c r="I48" s="36">
        <f>($H$34+$I$41)*H48</f>
        <v>44.537798716666664</v>
      </c>
      <c r="J48" s="16"/>
      <c r="K48" s="16"/>
      <c r="L48" s="53"/>
    </row>
    <row r="49" spans="1:15" ht="15" customHeight="1" x14ac:dyDescent="0.25">
      <c r="A49" s="27" t="s">
        <v>60</v>
      </c>
      <c r="B49" s="268" t="s">
        <v>83</v>
      </c>
      <c r="C49" s="268"/>
      <c r="D49" s="268"/>
      <c r="E49" s="268"/>
      <c r="F49" s="268"/>
      <c r="G49" s="268"/>
      <c r="H49" s="51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62</v>
      </c>
      <c r="B50" s="268" t="s">
        <v>84</v>
      </c>
      <c r="C50" s="268"/>
      <c r="D50" s="268"/>
      <c r="E50" s="268"/>
      <c r="F50" s="268"/>
      <c r="G50" s="268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64</v>
      </c>
      <c r="B51" s="268" t="s">
        <v>85</v>
      </c>
      <c r="C51" s="268"/>
      <c r="D51" s="268"/>
      <c r="E51" s="268"/>
      <c r="F51" s="268"/>
      <c r="G51" s="268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86</v>
      </c>
      <c r="B52" s="268" t="s">
        <v>87</v>
      </c>
      <c r="C52" s="268"/>
      <c r="D52" s="268"/>
      <c r="E52" s="268"/>
      <c r="F52" s="268"/>
      <c r="G52" s="268"/>
      <c r="H52" s="51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38" t="s">
        <v>26</v>
      </c>
      <c r="B53" s="238"/>
      <c r="C53" s="238"/>
      <c r="D53" s="238"/>
      <c r="E53" s="238"/>
      <c r="F53" s="238"/>
      <c r="G53" s="238"/>
      <c r="H53" s="48">
        <f>SUM(H45:H52)</f>
        <v>0.34941000000000005</v>
      </c>
      <c r="I53" s="47">
        <f>SUM(I45:I52)</f>
        <v>1037.4634833060334</v>
      </c>
      <c r="J53" s="16"/>
      <c r="K53" s="16"/>
    </row>
    <row r="54" spans="1:15" ht="15" customHeight="1" x14ac:dyDescent="0.25">
      <c r="A54" s="246"/>
      <c r="B54" s="246"/>
      <c r="C54" s="246"/>
      <c r="D54" s="246"/>
      <c r="E54" s="246"/>
      <c r="F54" s="246"/>
      <c r="G54" s="246"/>
      <c r="H54" s="246"/>
      <c r="I54" s="246"/>
      <c r="J54" s="16"/>
      <c r="K54" s="16"/>
    </row>
    <row r="55" spans="1:15" ht="15" customHeight="1" x14ac:dyDescent="0.25">
      <c r="A55" s="269" t="s">
        <v>88</v>
      </c>
      <c r="B55" s="270"/>
      <c r="C55" s="270"/>
      <c r="D55" s="270"/>
      <c r="E55" s="270"/>
      <c r="F55" s="270"/>
      <c r="G55" s="270"/>
      <c r="H55" s="270"/>
      <c r="I55" s="271"/>
      <c r="J55" s="16"/>
      <c r="K55" s="16"/>
    </row>
    <row r="56" spans="1:15" ht="15" customHeight="1" x14ac:dyDescent="0.25">
      <c r="A56" s="43" t="s">
        <v>89</v>
      </c>
      <c r="B56" s="237" t="s">
        <v>90</v>
      </c>
      <c r="C56" s="237"/>
      <c r="D56" s="237"/>
      <c r="E56" s="237"/>
      <c r="F56" s="237"/>
      <c r="G56" s="237"/>
      <c r="H56" s="238" t="s">
        <v>52</v>
      </c>
      <c r="I56" s="238"/>
      <c r="J56" s="16"/>
      <c r="K56" s="16"/>
    </row>
    <row r="57" spans="1:15" ht="15" customHeight="1" x14ac:dyDescent="0.25">
      <c r="A57" s="247" t="s">
        <v>30</v>
      </c>
      <c r="B57" s="247" t="s">
        <v>91</v>
      </c>
      <c r="C57" s="27" t="s">
        <v>92</v>
      </c>
      <c r="D57" s="27" t="s">
        <v>93</v>
      </c>
      <c r="E57" s="27" t="s">
        <v>94</v>
      </c>
      <c r="F57" s="27" t="s">
        <v>95</v>
      </c>
      <c r="G57" s="27" t="s">
        <v>96</v>
      </c>
      <c r="H57" s="262">
        <f>D58*E58*F58</f>
        <v>189.2</v>
      </c>
      <c r="I57" s="263"/>
      <c r="J57" s="16"/>
      <c r="K57" s="16"/>
    </row>
    <row r="58" spans="1:15" ht="15" customHeight="1" x14ac:dyDescent="0.25">
      <c r="A58" s="248"/>
      <c r="B58" s="248"/>
      <c r="C58" s="27" t="s">
        <v>56</v>
      </c>
      <c r="D58" s="33">
        <v>4.3</v>
      </c>
      <c r="E58" s="27">
        <v>2</v>
      </c>
      <c r="F58" s="27">
        <v>22</v>
      </c>
      <c r="G58" s="33">
        <f>H27*0.06</f>
        <v>149.154</v>
      </c>
      <c r="H58" s="264">
        <f>IF(C58="N",0,IF(D58*E58*F58-(H27*6%)&lt;0,0,D58*E58*F58-(H27*6%)))</f>
        <v>40.045999999999992</v>
      </c>
      <c r="I58" s="265"/>
      <c r="J58" s="16"/>
      <c r="K58" s="16"/>
    </row>
    <row r="59" spans="1:15" ht="15" customHeight="1" x14ac:dyDescent="0.25">
      <c r="A59" s="247" t="s">
        <v>32</v>
      </c>
      <c r="B59" s="249" t="s">
        <v>97</v>
      </c>
      <c r="C59" s="250"/>
      <c r="D59" s="27" t="s">
        <v>92</v>
      </c>
      <c r="E59" s="27" t="s">
        <v>93</v>
      </c>
      <c r="F59" s="27" t="s">
        <v>95</v>
      </c>
      <c r="G59" s="27" t="s">
        <v>96</v>
      </c>
      <c r="H59" s="253">
        <f>IF(D60="N",0,(E60*F60)-G60)</f>
        <v>465.3</v>
      </c>
      <c r="I59" s="254"/>
      <c r="J59" s="16"/>
      <c r="K59" s="16"/>
      <c r="O59" s="53"/>
    </row>
    <row r="60" spans="1:15" ht="15" customHeight="1" x14ac:dyDescent="0.25">
      <c r="A60" s="248"/>
      <c r="B60" s="251"/>
      <c r="C60" s="252"/>
      <c r="D60" s="27" t="s">
        <v>56</v>
      </c>
      <c r="E60" s="167">
        <v>23.5</v>
      </c>
      <c r="F60" s="27">
        <v>22</v>
      </c>
      <c r="G60" s="33">
        <f>E60*F60*0.1</f>
        <v>51.7</v>
      </c>
      <c r="H60" s="255"/>
      <c r="I60" s="256"/>
      <c r="J60" s="16"/>
      <c r="K60" s="16"/>
      <c r="O60" s="53"/>
    </row>
    <row r="61" spans="1:15" ht="15" customHeight="1" x14ac:dyDescent="0.25">
      <c r="A61" s="52" t="s">
        <v>35</v>
      </c>
      <c r="B61" s="323" t="s">
        <v>98</v>
      </c>
      <c r="C61" s="324"/>
      <c r="D61" s="324"/>
      <c r="E61" s="324"/>
      <c r="F61" s="324"/>
      <c r="G61" s="325"/>
      <c r="H61" s="260">
        <v>0</v>
      </c>
      <c r="I61" s="261"/>
      <c r="J61" s="16"/>
      <c r="K61" s="16"/>
      <c r="O61" s="53"/>
    </row>
    <row r="62" spans="1:15" ht="15" customHeight="1" x14ac:dyDescent="0.25">
      <c r="A62" s="52" t="s">
        <v>37</v>
      </c>
      <c r="B62" s="323" t="s">
        <v>99</v>
      </c>
      <c r="C62" s="324"/>
      <c r="D62" s="324"/>
      <c r="E62" s="324"/>
      <c r="F62" s="324"/>
      <c r="G62" s="325"/>
      <c r="H62" s="260">
        <v>0</v>
      </c>
      <c r="I62" s="261"/>
      <c r="J62" s="16"/>
      <c r="K62" s="16"/>
      <c r="O62" s="53"/>
    </row>
    <row r="63" spans="1:15" ht="15" customHeight="1" x14ac:dyDescent="0.25">
      <c r="A63" s="163" t="s">
        <v>60</v>
      </c>
      <c r="B63" s="164" t="s">
        <v>100</v>
      </c>
      <c r="C63" s="165"/>
      <c r="D63" s="165"/>
      <c r="E63" s="165"/>
      <c r="F63" s="165"/>
      <c r="G63" s="166"/>
      <c r="H63" s="266">
        <v>20.149999999999999</v>
      </c>
      <c r="I63" s="267"/>
      <c r="J63" s="16"/>
      <c r="K63" s="16"/>
      <c r="O63" s="53"/>
    </row>
    <row r="64" spans="1:15" ht="15" customHeight="1" x14ac:dyDescent="0.25">
      <c r="A64" s="238" t="s">
        <v>74</v>
      </c>
      <c r="B64" s="238"/>
      <c r="C64" s="238"/>
      <c r="D64" s="238"/>
      <c r="E64" s="238"/>
      <c r="F64" s="238"/>
      <c r="G64" s="238"/>
      <c r="H64" s="245">
        <f>SUM(H58:I63)</f>
        <v>525.49599999999998</v>
      </c>
      <c r="I64" s="245"/>
      <c r="J64" s="16"/>
      <c r="K64" s="16"/>
    </row>
    <row r="65" spans="1:15" ht="15" customHeight="1" x14ac:dyDescent="0.25">
      <c r="A65" s="242"/>
      <c r="B65" s="242"/>
      <c r="C65" s="242"/>
      <c r="D65" s="242"/>
      <c r="E65" s="242"/>
      <c r="F65" s="242"/>
      <c r="G65" s="242"/>
      <c r="H65" s="242"/>
      <c r="I65" s="242"/>
      <c r="J65" s="16"/>
      <c r="K65" s="16"/>
    </row>
    <row r="66" spans="1:15" ht="15" customHeight="1" x14ac:dyDescent="0.25">
      <c r="A66" s="243" t="s">
        <v>101</v>
      </c>
      <c r="B66" s="243"/>
      <c r="C66" s="243"/>
      <c r="D66" s="243"/>
      <c r="E66" s="243"/>
      <c r="F66" s="243"/>
      <c r="G66" s="243"/>
      <c r="H66" s="243"/>
      <c r="I66" s="243"/>
      <c r="J66" s="16"/>
      <c r="K66" s="16"/>
      <c r="N66" s="54"/>
    </row>
    <row r="67" spans="1:15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16"/>
      <c r="K67" s="16"/>
      <c r="N67" s="53"/>
    </row>
    <row r="68" spans="1:15" ht="15" customHeight="1" x14ac:dyDescent="0.25">
      <c r="A68" s="42">
        <v>2</v>
      </c>
      <c r="B68" s="227" t="s">
        <v>102</v>
      </c>
      <c r="C68" s="227"/>
      <c r="D68" s="227"/>
      <c r="E68" s="227"/>
      <c r="F68" s="227"/>
      <c r="G68" s="227"/>
      <c r="H68" s="211" t="s">
        <v>52</v>
      </c>
      <c r="I68" s="211"/>
      <c r="J68" s="16"/>
      <c r="K68" s="16"/>
    </row>
    <row r="69" spans="1:15" ht="15" customHeight="1" x14ac:dyDescent="0.25">
      <c r="A69" s="28" t="s">
        <v>69</v>
      </c>
      <c r="B69" s="209" t="s">
        <v>103</v>
      </c>
      <c r="C69" s="209"/>
      <c r="D69" s="209"/>
      <c r="E69" s="209"/>
      <c r="F69" s="209"/>
      <c r="G69" s="209"/>
      <c r="H69" s="210">
        <f>I41</f>
        <v>483.2865811111111</v>
      </c>
      <c r="I69" s="210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77</v>
      </c>
      <c r="B70" s="209" t="s">
        <v>78</v>
      </c>
      <c r="C70" s="209"/>
      <c r="D70" s="209"/>
      <c r="E70" s="209"/>
      <c r="F70" s="209"/>
      <c r="G70" s="209"/>
      <c r="H70" s="210">
        <f>I53</f>
        <v>1037.4634833060334</v>
      </c>
      <c r="I70" s="210"/>
      <c r="J70" s="16"/>
      <c r="K70" s="16"/>
    </row>
    <row r="71" spans="1:15" ht="15" customHeight="1" x14ac:dyDescent="0.25">
      <c r="A71" s="28" t="s">
        <v>89</v>
      </c>
      <c r="B71" s="209" t="s">
        <v>90</v>
      </c>
      <c r="C71" s="209"/>
      <c r="D71" s="209"/>
      <c r="E71" s="209"/>
      <c r="F71" s="209"/>
      <c r="G71" s="209"/>
      <c r="H71" s="210">
        <f>H64</f>
        <v>525.49599999999998</v>
      </c>
      <c r="I71" s="210"/>
      <c r="J71" s="16"/>
      <c r="K71" s="16"/>
    </row>
    <row r="72" spans="1:15" ht="15" customHeight="1" x14ac:dyDescent="0.25">
      <c r="A72" s="238" t="s">
        <v>74</v>
      </c>
      <c r="B72" s="238"/>
      <c r="C72" s="238"/>
      <c r="D72" s="238"/>
      <c r="E72" s="238"/>
      <c r="F72" s="238"/>
      <c r="G72" s="238"/>
      <c r="H72" s="245">
        <f>SUM(H69:I71)</f>
        <v>2046.2460644171447</v>
      </c>
      <c r="I72" s="245"/>
      <c r="J72" s="16"/>
      <c r="K72" s="16"/>
    </row>
    <row r="73" spans="1:15" ht="15" customHeight="1" x14ac:dyDescent="0.25">
      <c r="A73" s="236"/>
      <c r="B73" s="236"/>
      <c r="C73" s="236"/>
      <c r="D73" s="236"/>
      <c r="E73" s="236"/>
      <c r="F73" s="236"/>
      <c r="G73" s="236"/>
      <c r="H73" s="236"/>
      <c r="I73" s="236"/>
      <c r="J73" s="16"/>
      <c r="K73" s="16"/>
    </row>
    <row r="74" spans="1:15" ht="15" customHeight="1" x14ac:dyDescent="0.25">
      <c r="A74" s="224" t="s">
        <v>104</v>
      </c>
      <c r="B74" s="225"/>
      <c r="C74" s="225"/>
      <c r="D74" s="225"/>
      <c r="E74" s="225"/>
      <c r="F74" s="225"/>
      <c r="G74" s="225"/>
      <c r="H74" s="225"/>
      <c r="I74" s="226"/>
      <c r="J74" s="16"/>
      <c r="K74" s="16"/>
    </row>
    <row r="75" spans="1:15" ht="15" customHeight="1" x14ac:dyDescent="0.25">
      <c r="A75" s="43">
        <v>3</v>
      </c>
      <c r="B75" s="61" t="s">
        <v>105</v>
      </c>
      <c r="C75" s="60"/>
      <c r="D75" s="60"/>
      <c r="E75" s="60"/>
      <c r="F75" s="60"/>
      <c r="G75" s="60"/>
      <c r="H75" s="43" t="s">
        <v>71</v>
      </c>
      <c r="I75" s="46" t="s">
        <v>52</v>
      </c>
      <c r="J75" s="16"/>
      <c r="K75" s="16"/>
    </row>
    <row r="76" spans="1:15" ht="15" customHeight="1" x14ac:dyDescent="0.25">
      <c r="A76" s="156" t="s">
        <v>30</v>
      </c>
      <c r="B76" s="157" t="s">
        <v>106</v>
      </c>
      <c r="C76" s="158"/>
      <c r="D76" s="158"/>
      <c r="E76" s="158"/>
      <c r="F76" s="158"/>
      <c r="G76" s="158"/>
      <c r="H76" s="168">
        <f>0.05*(1+(1/12+1/12+1/36))/12</f>
        <v>4.9768518518518521E-3</v>
      </c>
      <c r="I76" s="169">
        <f>H76*$H$34</f>
        <v>12.371956018518519</v>
      </c>
      <c r="J76" s="318"/>
      <c r="K76" s="16"/>
    </row>
    <row r="77" spans="1:15" ht="15" customHeight="1" x14ac:dyDescent="0.25">
      <c r="A77" s="156" t="s">
        <v>32</v>
      </c>
      <c r="B77" s="157" t="s">
        <v>107</v>
      </c>
      <c r="C77" s="158"/>
      <c r="D77" s="158"/>
      <c r="E77" s="158"/>
      <c r="F77" s="158"/>
      <c r="G77" s="158"/>
      <c r="H77" s="168">
        <f>H76*0.08</f>
        <v>3.9814814814814818E-4</v>
      </c>
      <c r="I77" s="169">
        <f t="shared" ref="I77:I81" si="1">H77*$H$34</f>
        <v>0.98975648148148154</v>
      </c>
      <c r="J77" s="318"/>
      <c r="K77" s="16"/>
      <c r="L77" s="53"/>
    </row>
    <row r="78" spans="1:15" ht="15" customHeight="1" x14ac:dyDescent="0.25">
      <c r="A78" s="156" t="s">
        <v>35</v>
      </c>
      <c r="B78" s="157" t="s">
        <v>108</v>
      </c>
      <c r="C78" s="158"/>
      <c r="D78" s="158"/>
      <c r="E78" s="158"/>
      <c r="F78" s="158"/>
      <c r="G78" s="158"/>
      <c r="H78" s="168">
        <f>0.4*0.08*0.05</f>
        <v>1.6000000000000001E-3</v>
      </c>
      <c r="I78" s="169">
        <f t="shared" si="1"/>
        <v>3.9774400000000005</v>
      </c>
      <c r="J78" s="318"/>
      <c r="K78" s="16"/>
    </row>
    <row r="79" spans="1:15" ht="15" customHeight="1" x14ac:dyDescent="0.25">
      <c r="A79" s="156" t="s">
        <v>37</v>
      </c>
      <c r="B79" s="157" t="s">
        <v>109</v>
      </c>
      <c r="C79" s="158"/>
      <c r="D79" s="158"/>
      <c r="E79" s="158"/>
      <c r="F79" s="158"/>
      <c r="G79" s="158"/>
      <c r="H79" s="168">
        <f>7/30/12</f>
        <v>1.9444444444444445E-2</v>
      </c>
      <c r="I79" s="169">
        <f t="shared" si="1"/>
        <v>48.336944444444448</v>
      </c>
      <c r="J79" s="318"/>
      <c r="K79" s="16"/>
    </row>
    <row r="80" spans="1:15" ht="15" customHeight="1" x14ac:dyDescent="0.25">
      <c r="A80" s="156" t="s">
        <v>60</v>
      </c>
      <c r="B80" s="157" t="s">
        <v>110</v>
      </c>
      <c r="C80" s="158"/>
      <c r="D80" s="158"/>
      <c r="E80" s="158"/>
      <c r="F80" s="158"/>
      <c r="G80" s="158"/>
      <c r="H80" s="168">
        <f>H53*H79</f>
        <v>6.7940833333333343E-3</v>
      </c>
      <c r="I80" s="169">
        <f t="shared" si="1"/>
        <v>16.889411758333335</v>
      </c>
      <c r="J80" s="318"/>
      <c r="K80" s="16"/>
    </row>
    <row r="81" spans="1:15" ht="15" customHeight="1" x14ac:dyDescent="0.25">
      <c r="A81" s="156" t="s">
        <v>62</v>
      </c>
      <c r="B81" s="157" t="s">
        <v>112</v>
      </c>
      <c r="C81" s="158"/>
      <c r="D81" s="158"/>
      <c r="E81" s="158"/>
      <c r="F81" s="158"/>
      <c r="G81" s="158"/>
      <c r="H81" s="168">
        <f>0.4*0.08</f>
        <v>3.2000000000000001E-2</v>
      </c>
      <c r="I81" s="169">
        <f t="shared" si="1"/>
        <v>79.5488</v>
      </c>
      <c r="J81" s="318"/>
      <c r="K81" s="16"/>
    </row>
    <row r="82" spans="1:15" ht="15" customHeight="1" x14ac:dyDescent="0.25">
      <c r="A82" s="61" t="s">
        <v>74</v>
      </c>
      <c r="B82" s="60"/>
      <c r="C82" s="60"/>
      <c r="D82" s="60"/>
      <c r="E82" s="60"/>
      <c r="F82" s="60"/>
      <c r="G82" s="60"/>
      <c r="H82" s="245">
        <f>SUM(I76:I81)</f>
        <v>162.11430870277781</v>
      </c>
      <c r="I82" s="245"/>
      <c r="J82" s="16"/>
      <c r="K82" s="16"/>
    </row>
    <row r="83" spans="1:15" ht="15" customHeight="1" x14ac:dyDescent="0.25">
      <c r="A83" s="246"/>
      <c r="B83" s="246"/>
      <c r="C83" s="246"/>
      <c r="D83" s="246"/>
      <c r="E83" s="246"/>
      <c r="F83" s="246"/>
      <c r="G83" s="246"/>
      <c r="H83" s="246"/>
      <c r="I83" s="246"/>
      <c r="J83" s="16"/>
      <c r="K83" s="16"/>
    </row>
    <row r="84" spans="1:15" ht="15" customHeight="1" x14ac:dyDescent="0.25">
      <c r="A84" s="224" t="s">
        <v>113</v>
      </c>
      <c r="B84" s="225"/>
      <c r="C84" s="225"/>
      <c r="D84" s="225"/>
      <c r="E84" s="225"/>
      <c r="F84" s="225"/>
      <c r="G84" s="225"/>
      <c r="H84" s="225"/>
      <c r="I84" s="226"/>
      <c r="J84" s="16"/>
      <c r="K84" s="16"/>
    </row>
    <row r="85" spans="1:15" ht="15" customHeight="1" x14ac:dyDescent="0.25">
      <c r="A85" s="269" t="s">
        <v>114</v>
      </c>
      <c r="B85" s="270"/>
      <c r="C85" s="270"/>
      <c r="D85" s="270"/>
      <c r="E85" s="270"/>
      <c r="F85" s="270"/>
      <c r="G85" s="270"/>
      <c r="H85" s="270"/>
      <c r="I85" s="271"/>
      <c r="J85" s="16"/>
      <c r="K85" s="16"/>
    </row>
    <row r="86" spans="1:15" ht="15" customHeight="1" x14ac:dyDescent="0.25">
      <c r="A86" s="43" t="s">
        <v>115</v>
      </c>
      <c r="B86" s="61" t="s">
        <v>116</v>
      </c>
      <c r="C86" s="60"/>
      <c r="D86" s="60"/>
      <c r="E86" s="60"/>
      <c r="F86" s="60"/>
      <c r="G86" s="60"/>
      <c r="H86" s="43" t="s">
        <v>71</v>
      </c>
      <c r="I86" s="43" t="s">
        <v>52</v>
      </c>
      <c r="J86" s="16"/>
      <c r="K86" s="16"/>
    </row>
    <row r="87" spans="1:15" ht="15" customHeight="1" x14ac:dyDescent="0.25">
      <c r="A87" s="27" t="s">
        <v>30</v>
      </c>
      <c r="B87" s="63" t="s">
        <v>178</v>
      </c>
      <c r="C87" s="64"/>
      <c r="D87" s="64"/>
      <c r="E87" s="64"/>
      <c r="F87" s="64"/>
      <c r="G87" s="64"/>
      <c r="H87" s="56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156" t="s">
        <v>32</v>
      </c>
      <c r="B88" s="157" t="s">
        <v>117</v>
      </c>
      <c r="C88" s="158"/>
      <c r="D88" s="158"/>
      <c r="E88" s="158"/>
      <c r="F88" s="158"/>
      <c r="G88" s="158"/>
      <c r="H88" s="168">
        <f>(1/30/12)</f>
        <v>2.7777777777777779E-3</v>
      </c>
      <c r="I88" s="170">
        <f t="shared" ref="I88:I92" si="2">H88*$H$34</f>
        <v>6.9052777777777781</v>
      </c>
      <c r="J88" s="333"/>
      <c r="K88" s="103"/>
      <c r="L88" s="14"/>
      <c r="M88" s="14"/>
      <c r="O88" s="65"/>
    </row>
    <row r="89" spans="1:15" ht="15" customHeight="1" x14ac:dyDescent="0.25">
      <c r="A89" s="156" t="s">
        <v>35</v>
      </c>
      <c r="B89" s="157" t="s">
        <v>118</v>
      </c>
      <c r="C89" s="158"/>
      <c r="D89" s="158"/>
      <c r="E89" s="158"/>
      <c r="F89" s="158"/>
      <c r="G89" s="158"/>
      <c r="H89" s="168">
        <f>0.0162*0.5*(5/30/12)</f>
        <v>1.1249999999999998E-4</v>
      </c>
      <c r="I89" s="170">
        <f t="shared" si="2"/>
        <v>0.27966374999999999</v>
      </c>
      <c r="J89" s="333"/>
      <c r="K89" s="104"/>
    </row>
    <row r="90" spans="1:15" ht="15" customHeight="1" x14ac:dyDescent="0.25">
      <c r="A90" s="156" t="s">
        <v>37</v>
      </c>
      <c r="B90" s="157" t="s">
        <v>119</v>
      </c>
      <c r="C90" s="158"/>
      <c r="D90" s="158"/>
      <c r="E90" s="158"/>
      <c r="F90" s="158"/>
      <c r="G90" s="158"/>
      <c r="H90" s="168">
        <f>(1/12+1/36)*(4/12)*0.5*0.0162</f>
        <v>2.9999999999999997E-4</v>
      </c>
      <c r="I90" s="170">
        <f t="shared" si="2"/>
        <v>0.74576999999999993</v>
      </c>
      <c r="J90" s="333"/>
      <c r="K90" s="16"/>
    </row>
    <row r="91" spans="1:15" ht="15" customHeight="1" x14ac:dyDescent="0.25">
      <c r="A91" s="156" t="s">
        <v>60</v>
      </c>
      <c r="B91" s="157" t="s">
        <v>120</v>
      </c>
      <c r="C91" s="158"/>
      <c r="D91" s="158"/>
      <c r="E91" s="158"/>
      <c r="F91" s="158"/>
      <c r="G91" s="158"/>
      <c r="H91" s="168">
        <f>(5/30/12)</f>
        <v>1.3888888888888888E-2</v>
      </c>
      <c r="I91" s="170">
        <f t="shared" si="2"/>
        <v>34.526388888888889</v>
      </c>
      <c r="J91" s="333"/>
      <c r="K91" s="16"/>
      <c r="M91" s="69"/>
    </row>
    <row r="92" spans="1:15" ht="15" customHeight="1" x14ac:dyDescent="0.25">
      <c r="A92" s="156" t="s">
        <v>62</v>
      </c>
      <c r="B92" s="157" t="s">
        <v>121</v>
      </c>
      <c r="C92" s="158"/>
      <c r="D92" s="158"/>
      <c r="E92" s="158"/>
      <c r="F92" s="158"/>
      <c r="G92" s="158"/>
      <c r="H92" s="168">
        <f>(15/30/12)*0.0122</f>
        <v>5.0833333333333329E-4</v>
      </c>
      <c r="I92" s="170">
        <f t="shared" si="2"/>
        <v>1.2636658333333333</v>
      </c>
      <c r="J92" s="333"/>
      <c r="K92" s="16"/>
    </row>
    <row r="93" spans="1:15" ht="15" customHeight="1" x14ac:dyDescent="0.25">
      <c r="A93" s="27"/>
      <c r="B93" s="63"/>
      <c r="C93" s="64"/>
      <c r="D93" s="64"/>
      <c r="E93" s="64"/>
      <c r="F93" s="64"/>
      <c r="G93" s="64"/>
      <c r="H93" s="56"/>
      <c r="I93" s="34">
        <f t="shared" ref="I93:I97" si="3">H93*$H$34</f>
        <v>0</v>
      </c>
      <c r="J93" s="16"/>
      <c r="K93" s="16"/>
    </row>
    <row r="94" spans="1:15" ht="15" customHeight="1" x14ac:dyDescent="0.25">
      <c r="A94" s="27"/>
      <c r="B94" s="63"/>
      <c r="C94" s="64"/>
      <c r="D94" s="64"/>
      <c r="E94" s="64"/>
      <c r="F94" s="64"/>
      <c r="G94" s="64"/>
      <c r="H94" s="56"/>
      <c r="I94" s="34">
        <f t="shared" si="3"/>
        <v>0</v>
      </c>
      <c r="J94" s="16"/>
      <c r="K94" s="16"/>
    </row>
    <row r="95" spans="1:15" ht="15" customHeight="1" x14ac:dyDescent="0.25">
      <c r="A95" s="27"/>
      <c r="B95" s="63"/>
      <c r="C95" s="64"/>
      <c r="D95" s="64"/>
      <c r="E95" s="64"/>
      <c r="F95" s="64"/>
      <c r="G95" s="64"/>
      <c r="H95" s="56"/>
      <c r="I95" s="34">
        <f t="shared" si="3"/>
        <v>0</v>
      </c>
      <c r="J95" s="16"/>
      <c r="K95" s="16"/>
    </row>
    <row r="96" spans="1:15" ht="15" customHeight="1" x14ac:dyDescent="0.25">
      <c r="A96" s="27"/>
      <c r="B96" s="63"/>
      <c r="C96" s="64"/>
      <c r="D96" s="64"/>
      <c r="E96" s="64"/>
      <c r="F96" s="64"/>
      <c r="G96" s="64"/>
      <c r="H96" s="56"/>
      <c r="I96" s="34">
        <f t="shared" si="3"/>
        <v>0</v>
      </c>
      <c r="J96" s="16"/>
      <c r="K96" s="16"/>
    </row>
    <row r="97" spans="1:11" ht="15" customHeight="1" x14ac:dyDescent="0.25">
      <c r="A97" s="27"/>
      <c r="B97" s="63"/>
      <c r="C97" s="64"/>
      <c r="D97" s="64"/>
      <c r="E97" s="64"/>
      <c r="F97" s="64"/>
      <c r="G97" s="64"/>
      <c r="H97" s="56"/>
      <c r="I97" s="34">
        <f t="shared" si="3"/>
        <v>0</v>
      </c>
      <c r="J97" s="16"/>
      <c r="K97" s="16"/>
    </row>
    <row r="98" spans="1:11" ht="15" customHeight="1" x14ac:dyDescent="0.25">
      <c r="A98" s="239" t="s">
        <v>123</v>
      </c>
      <c r="B98" s="240"/>
      <c r="C98" s="240"/>
      <c r="D98" s="240"/>
      <c r="E98" s="240"/>
      <c r="F98" s="240"/>
      <c r="G98" s="241"/>
      <c r="H98" s="68">
        <f>SUM(H87:H97)</f>
        <v>3.3791203703703705E-2</v>
      </c>
      <c r="I98" s="34"/>
      <c r="J98" s="16"/>
      <c r="K98" s="16"/>
    </row>
    <row r="99" spans="1:11" ht="15" customHeight="1" x14ac:dyDescent="0.25">
      <c r="A99" s="27"/>
      <c r="B99" s="88"/>
      <c r="C99" s="64"/>
      <c r="D99" s="64"/>
      <c r="E99" s="64"/>
      <c r="F99" s="64"/>
      <c r="G99" s="64"/>
      <c r="H99" s="56"/>
      <c r="I99" s="34"/>
      <c r="J99" s="16"/>
      <c r="K99" s="16"/>
    </row>
    <row r="100" spans="1:11" ht="15" customHeight="1" x14ac:dyDescent="0.25">
      <c r="A100" s="27" t="s">
        <v>124</v>
      </c>
      <c r="B100" s="63" t="s">
        <v>162</v>
      </c>
      <c r="C100" s="64"/>
      <c r="D100" s="64"/>
      <c r="E100" s="64"/>
      <c r="F100" s="64"/>
      <c r="G100" s="64"/>
      <c r="H100" s="56">
        <f>H53</f>
        <v>0.34941000000000005</v>
      </c>
      <c r="I100" s="34">
        <f>H100*SUM(I87:I90)</f>
        <v>16.845579713531947</v>
      </c>
      <c r="J100" s="16"/>
      <c r="K100" s="16"/>
    </row>
    <row r="101" spans="1:11" ht="15" customHeight="1" x14ac:dyDescent="0.25">
      <c r="A101" s="239" t="s">
        <v>74</v>
      </c>
      <c r="B101" s="240"/>
      <c r="C101" s="240"/>
      <c r="D101" s="240"/>
      <c r="E101" s="240"/>
      <c r="F101" s="240"/>
      <c r="G101" s="241"/>
      <c r="H101" s="45">
        <f>H98+H99+H100</f>
        <v>0.38320120370370375</v>
      </c>
      <c r="I101" s="44">
        <f>SUM(I87:I97,I99:I100)</f>
        <v>100.84713300056899</v>
      </c>
      <c r="J101" s="16"/>
      <c r="K101" s="16"/>
    </row>
    <row r="102" spans="1:11" ht="15" customHeight="1" x14ac:dyDescent="0.25">
      <c r="A102" s="242"/>
      <c r="B102" s="242"/>
      <c r="C102" s="242"/>
      <c r="D102" s="242"/>
      <c r="E102" s="242"/>
      <c r="F102" s="242"/>
      <c r="G102" s="242"/>
      <c r="H102" s="242"/>
      <c r="I102" s="242"/>
      <c r="J102" s="16"/>
      <c r="K102" s="16"/>
    </row>
    <row r="103" spans="1:11" ht="15" customHeight="1" x14ac:dyDescent="0.25">
      <c r="A103" s="243" t="s">
        <v>126</v>
      </c>
      <c r="B103" s="243"/>
      <c r="C103" s="243"/>
      <c r="D103" s="243"/>
      <c r="E103" s="243"/>
      <c r="F103" s="243"/>
      <c r="G103" s="243"/>
      <c r="H103" s="243"/>
      <c r="I103" s="243"/>
      <c r="J103" s="16"/>
      <c r="K103" s="16"/>
    </row>
    <row r="104" spans="1:11" ht="15" customHeight="1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16"/>
      <c r="K104" s="16"/>
    </row>
    <row r="105" spans="1:11" ht="15" customHeight="1" x14ac:dyDescent="0.25">
      <c r="A105" s="42">
        <v>4</v>
      </c>
      <c r="B105" s="96" t="s">
        <v>102</v>
      </c>
      <c r="C105" s="97"/>
      <c r="D105" s="97"/>
      <c r="E105" s="97"/>
      <c r="F105" s="97"/>
      <c r="G105" s="97"/>
      <c r="H105" s="211" t="s">
        <v>52</v>
      </c>
      <c r="I105" s="211"/>
      <c r="J105" s="16"/>
      <c r="K105" s="16"/>
    </row>
    <row r="106" spans="1:11" ht="15" customHeight="1" x14ac:dyDescent="0.25">
      <c r="A106" s="28" t="s">
        <v>115</v>
      </c>
      <c r="B106" s="94" t="s">
        <v>127</v>
      </c>
      <c r="C106" s="95"/>
      <c r="D106" s="95"/>
      <c r="E106" s="95"/>
      <c r="F106" s="95"/>
      <c r="G106" s="95"/>
      <c r="H106" s="210">
        <f>I101</f>
        <v>100.84713300056899</v>
      </c>
      <c r="I106" s="210"/>
      <c r="J106" s="16"/>
      <c r="K106" s="16"/>
    </row>
    <row r="107" spans="1:11" ht="15" customHeight="1" x14ac:dyDescent="0.25">
      <c r="A107" s="61" t="s">
        <v>74</v>
      </c>
      <c r="B107" s="60"/>
      <c r="C107" s="60"/>
      <c r="D107" s="60"/>
      <c r="E107" s="60"/>
      <c r="F107" s="60"/>
      <c r="G107" s="60"/>
      <c r="H107" s="245">
        <f>SUM(H106:I106)</f>
        <v>100.84713300056899</v>
      </c>
      <c r="I107" s="245"/>
      <c r="J107" s="16"/>
      <c r="K107" s="16"/>
    </row>
    <row r="108" spans="1:11" ht="15" customHeight="1" x14ac:dyDescent="0.25">
      <c r="A108" s="236"/>
      <c r="B108" s="236"/>
      <c r="C108" s="236"/>
      <c r="D108" s="236"/>
      <c r="E108" s="236"/>
      <c r="F108" s="236"/>
      <c r="G108" s="236"/>
      <c r="H108" s="236"/>
      <c r="I108" s="236"/>
      <c r="J108" s="16"/>
      <c r="K108" s="16"/>
    </row>
    <row r="109" spans="1:11" ht="15" customHeight="1" x14ac:dyDescent="0.25">
      <c r="A109" s="224" t="s">
        <v>128</v>
      </c>
      <c r="B109" s="225"/>
      <c r="C109" s="225"/>
      <c r="D109" s="225"/>
      <c r="E109" s="225"/>
      <c r="F109" s="225"/>
      <c r="G109" s="225"/>
      <c r="H109" s="225"/>
      <c r="I109" s="226"/>
      <c r="J109" s="16"/>
      <c r="K109" s="16"/>
    </row>
    <row r="110" spans="1:11" ht="15" customHeight="1" x14ac:dyDescent="0.25">
      <c r="A110" s="43">
        <v>5</v>
      </c>
      <c r="B110" s="237" t="s">
        <v>129</v>
      </c>
      <c r="C110" s="237"/>
      <c r="D110" s="237"/>
      <c r="E110" s="237"/>
      <c r="F110" s="237"/>
      <c r="G110" s="237"/>
      <c r="H110" s="238" t="s">
        <v>52</v>
      </c>
      <c r="I110" s="238"/>
      <c r="J110" s="16"/>
      <c r="K110" s="16"/>
    </row>
    <row r="111" spans="1:11" ht="15" customHeight="1" x14ac:dyDescent="0.25">
      <c r="A111" s="28" t="s">
        <v>30</v>
      </c>
      <c r="B111" s="228" t="s">
        <v>130</v>
      </c>
      <c r="C111" s="229"/>
      <c r="D111" s="229"/>
      <c r="E111" s="229"/>
      <c r="F111" s="229"/>
      <c r="G111" s="230"/>
      <c r="H111" s="231">
        <v>0</v>
      </c>
      <c r="I111" s="231"/>
      <c r="J111" s="317"/>
      <c r="K111" s="16"/>
    </row>
    <row r="112" spans="1:11" ht="15" customHeight="1" x14ac:dyDescent="0.25">
      <c r="A112" s="28" t="s">
        <v>32</v>
      </c>
      <c r="B112" s="233" t="s">
        <v>131</v>
      </c>
      <c r="C112" s="234"/>
      <c r="D112" s="234"/>
      <c r="E112" s="234"/>
      <c r="F112" s="234"/>
      <c r="G112" s="235"/>
      <c r="H112" s="231">
        <v>0</v>
      </c>
      <c r="I112" s="231"/>
      <c r="J112" s="317"/>
      <c r="K112" s="16"/>
    </row>
    <row r="113" spans="1:12" ht="15" customHeight="1" x14ac:dyDescent="0.25">
      <c r="A113" s="28" t="s">
        <v>37</v>
      </c>
      <c r="B113" s="75" t="s">
        <v>163</v>
      </c>
      <c r="C113" s="76"/>
      <c r="D113" s="76"/>
      <c r="E113" s="76"/>
      <c r="F113" s="76"/>
      <c r="G113" s="77"/>
      <c r="H113" s="231">
        <f>'Insumos e Equipamentos'!I5</f>
        <v>10.625</v>
      </c>
      <c r="I113" s="231"/>
      <c r="J113" s="16"/>
      <c r="K113" s="16"/>
    </row>
    <row r="114" spans="1:12" ht="15" customHeight="1" x14ac:dyDescent="0.25">
      <c r="A114" s="211" t="s">
        <v>26</v>
      </c>
      <c r="B114" s="211"/>
      <c r="C114" s="211"/>
      <c r="D114" s="211"/>
      <c r="E114" s="211"/>
      <c r="F114" s="211"/>
      <c r="G114" s="211"/>
      <c r="H114" s="213">
        <f>SUM(H111:I113)</f>
        <v>10.625</v>
      </c>
      <c r="I114" s="213"/>
      <c r="J114" s="16"/>
      <c r="K114" s="16"/>
    </row>
    <row r="115" spans="1:12" ht="15" customHeight="1" x14ac:dyDescent="0.25">
      <c r="A115" s="223"/>
      <c r="B115" s="223"/>
      <c r="C115" s="223"/>
      <c r="D115" s="223"/>
      <c r="E115" s="223"/>
      <c r="F115" s="223"/>
      <c r="G115" s="223"/>
      <c r="H115" s="223"/>
      <c r="I115" s="223"/>
      <c r="J115" s="16"/>
      <c r="K115" s="16"/>
    </row>
    <row r="116" spans="1:12" ht="15" customHeight="1" x14ac:dyDescent="0.25">
      <c r="A116" s="224" t="s">
        <v>133</v>
      </c>
      <c r="B116" s="225"/>
      <c r="C116" s="225"/>
      <c r="D116" s="225"/>
      <c r="E116" s="225"/>
      <c r="F116" s="225"/>
      <c r="G116" s="225"/>
      <c r="H116" s="225"/>
      <c r="I116" s="226"/>
      <c r="J116" s="16"/>
      <c r="K116" s="16"/>
    </row>
    <row r="117" spans="1:12" ht="15" customHeight="1" x14ac:dyDescent="0.25">
      <c r="A117" s="42">
        <v>6</v>
      </c>
      <c r="B117" s="227" t="s">
        <v>134</v>
      </c>
      <c r="C117" s="227"/>
      <c r="D117" s="227"/>
      <c r="E117" s="227"/>
      <c r="F117" s="227"/>
      <c r="G117" s="227"/>
      <c r="H117" s="42" t="s">
        <v>71</v>
      </c>
      <c r="I117" s="42" t="s">
        <v>52</v>
      </c>
      <c r="J117" s="16"/>
      <c r="K117" s="16"/>
    </row>
    <row r="118" spans="1:12" ht="15" customHeight="1" x14ac:dyDescent="0.25">
      <c r="A118" s="159" t="s">
        <v>30</v>
      </c>
      <c r="B118" s="216" t="s">
        <v>135</v>
      </c>
      <c r="C118" s="216"/>
      <c r="D118" s="216"/>
      <c r="E118" s="216"/>
      <c r="F118" s="216"/>
      <c r="G118" s="216"/>
      <c r="H118" s="171">
        <v>1.4999999999999999E-2</v>
      </c>
      <c r="I118" s="172">
        <f>H134*H118</f>
        <v>72.085987591807367</v>
      </c>
      <c r="J118" s="16"/>
      <c r="K118" s="16"/>
      <c r="L118" s="54"/>
    </row>
    <row r="119" spans="1:12" ht="15" customHeight="1" x14ac:dyDescent="0.25">
      <c r="A119" s="159" t="s">
        <v>32</v>
      </c>
      <c r="B119" s="216" t="s">
        <v>136</v>
      </c>
      <c r="C119" s="216"/>
      <c r="D119" s="216"/>
      <c r="E119" s="216"/>
      <c r="F119" s="216"/>
      <c r="G119" s="216"/>
      <c r="H119" s="171">
        <v>2.1000000000000001E-2</v>
      </c>
      <c r="I119" s="172">
        <f>(I118+H134)*H119</f>
        <v>102.43418836795828</v>
      </c>
      <c r="J119" s="16"/>
      <c r="K119" s="16"/>
      <c r="L119" s="53"/>
    </row>
    <row r="120" spans="1:12" ht="15" customHeight="1" x14ac:dyDescent="0.25">
      <c r="A120" s="28" t="s">
        <v>35</v>
      </c>
      <c r="B120" s="209" t="s">
        <v>137</v>
      </c>
      <c r="C120" s="209"/>
      <c r="D120" s="209"/>
      <c r="E120" s="209"/>
      <c r="F120" s="209"/>
      <c r="G120" s="209"/>
      <c r="H120" s="38">
        <f>SUM(H121:H123)</f>
        <v>8.6499999999999994E-2</v>
      </c>
      <c r="I120" s="105">
        <f>((H134+I118+I119)/(1-H120))*H120</f>
        <v>471.58386097421146</v>
      </c>
      <c r="J120" s="16"/>
      <c r="K120" s="16"/>
    </row>
    <row r="121" spans="1:12" ht="15" customHeight="1" x14ac:dyDescent="0.25">
      <c r="A121" s="232" t="s">
        <v>138</v>
      </c>
      <c r="B121" s="232"/>
      <c r="C121" s="218" t="s">
        <v>139</v>
      </c>
      <c r="D121" s="160" t="s">
        <v>140</v>
      </c>
      <c r="E121" s="161"/>
      <c r="F121" s="161"/>
      <c r="G121" s="162"/>
      <c r="H121" s="171">
        <v>6.4999999999999997E-3</v>
      </c>
      <c r="I121" s="172">
        <f>((H134+I118+I119)/(1-H120))*H121</f>
        <v>35.436937529854042</v>
      </c>
      <c r="J121" s="16"/>
      <c r="K121" s="16"/>
    </row>
    <row r="122" spans="1:12" ht="15" customHeight="1" x14ac:dyDescent="0.25">
      <c r="A122" s="232" t="s">
        <v>141</v>
      </c>
      <c r="B122" s="232"/>
      <c r="C122" s="219"/>
      <c r="D122" s="160" t="s">
        <v>142</v>
      </c>
      <c r="E122" s="161"/>
      <c r="F122" s="161"/>
      <c r="G122" s="162"/>
      <c r="H122" s="171">
        <v>0.03</v>
      </c>
      <c r="I122" s="172">
        <f>((H134+I118+I119)/(1-H120))*H122</f>
        <v>163.55509629163404</v>
      </c>
      <c r="J122" s="16"/>
      <c r="K122" s="16"/>
    </row>
    <row r="123" spans="1:12" ht="15" customHeight="1" x14ac:dyDescent="0.25">
      <c r="A123" s="232" t="s">
        <v>143</v>
      </c>
      <c r="B123" s="232"/>
      <c r="C123" s="39" t="s">
        <v>144</v>
      </c>
      <c r="D123" s="29" t="s">
        <v>145</v>
      </c>
      <c r="E123" s="30"/>
      <c r="F123" s="30"/>
      <c r="G123" s="32"/>
      <c r="H123" s="38">
        <v>0.05</v>
      </c>
      <c r="I123" s="105">
        <f>((H134+I118+I119)/(1-H120))*H123</f>
        <v>272.5918271527234</v>
      </c>
      <c r="J123" s="16"/>
      <c r="K123" s="16"/>
    </row>
    <row r="124" spans="1:12" ht="15" customHeight="1" x14ac:dyDescent="0.25">
      <c r="A124" s="211" t="s">
        <v>26</v>
      </c>
      <c r="B124" s="211"/>
      <c r="C124" s="211"/>
      <c r="D124" s="211"/>
      <c r="E124" s="211"/>
      <c r="F124" s="211"/>
      <c r="G124" s="211"/>
      <c r="H124" s="41">
        <f>H120+H119+H118</f>
        <v>0.1225</v>
      </c>
      <c r="I124" s="40">
        <f>SUM(I118:I120)</f>
        <v>646.10403693397711</v>
      </c>
      <c r="J124" s="16"/>
      <c r="K124" s="16"/>
    </row>
    <row r="125" spans="1:12" ht="15" customHeight="1" x14ac:dyDescent="0.25">
      <c r="A125" s="208"/>
      <c r="B125" s="208"/>
      <c r="C125" s="208"/>
      <c r="D125" s="208"/>
      <c r="E125" s="208"/>
      <c r="F125" s="208"/>
      <c r="G125" s="208"/>
      <c r="H125" s="208"/>
      <c r="I125" s="208"/>
      <c r="J125" s="16"/>
      <c r="K125" s="16"/>
    </row>
    <row r="126" spans="1:12" ht="15" customHeight="1" x14ac:dyDescent="0.25">
      <c r="A126" s="214" t="s">
        <v>146</v>
      </c>
      <c r="B126" s="214"/>
      <c r="C126" s="214"/>
      <c r="D126" s="214"/>
      <c r="E126" s="214"/>
      <c r="F126" s="214"/>
      <c r="G126" s="214"/>
      <c r="H126" s="214"/>
      <c r="I126" s="214"/>
      <c r="J126" s="16"/>
      <c r="K126" s="16"/>
    </row>
    <row r="127" spans="1:12" ht="15" customHeight="1" x14ac:dyDescent="0.25">
      <c r="A127" s="215"/>
      <c r="B127" s="215"/>
      <c r="C127" s="215"/>
      <c r="D127" s="215"/>
      <c r="E127" s="215"/>
      <c r="F127" s="215"/>
      <c r="G127" s="215"/>
      <c r="H127" s="215"/>
      <c r="I127" s="215"/>
      <c r="J127" s="16"/>
      <c r="K127" s="16"/>
    </row>
    <row r="128" spans="1:12" ht="15" customHeight="1" x14ac:dyDescent="0.25">
      <c r="A128" s="211" t="s">
        <v>147</v>
      </c>
      <c r="B128" s="211"/>
      <c r="C128" s="211"/>
      <c r="D128" s="211"/>
      <c r="E128" s="211"/>
      <c r="F128" s="211"/>
      <c r="G128" s="211"/>
      <c r="H128" s="211" t="s">
        <v>52</v>
      </c>
      <c r="I128" s="211"/>
      <c r="J128" s="16"/>
      <c r="K128" s="16"/>
    </row>
    <row r="129" spans="1:11" ht="15" customHeight="1" x14ac:dyDescent="0.25">
      <c r="A129" s="28" t="s">
        <v>30</v>
      </c>
      <c r="B129" s="209" t="s">
        <v>148</v>
      </c>
      <c r="C129" s="209"/>
      <c r="D129" s="209"/>
      <c r="E129" s="209"/>
      <c r="F129" s="209"/>
      <c r="G129" s="209"/>
      <c r="H129" s="210">
        <f>H34</f>
        <v>2485.9</v>
      </c>
      <c r="I129" s="210"/>
      <c r="J129" s="16"/>
      <c r="K129" s="16"/>
    </row>
    <row r="130" spans="1:11" ht="15" customHeight="1" x14ac:dyDescent="0.25">
      <c r="A130" s="28" t="s">
        <v>32</v>
      </c>
      <c r="B130" s="209" t="s">
        <v>149</v>
      </c>
      <c r="C130" s="209"/>
      <c r="D130" s="209"/>
      <c r="E130" s="209"/>
      <c r="F130" s="209"/>
      <c r="G130" s="209"/>
      <c r="H130" s="210">
        <f>H72</f>
        <v>2046.2460644171447</v>
      </c>
      <c r="I130" s="210"/>
      <c r="J130" s="16"/>
      <c r="K130" s="16"/>
    </row>
    <row r="131" spans="1:11" ht="15" customHeight="1" x14ac:dyDescent="0.25">
      <c r="A131" s="28" t="s">
        <v>35</v>
      </c>
      <c r="B131" s="209" t="s">
        <v>150</v>
      </c>
      <c r="C131" s="209"/>
      <c r="D131" s="209"/>
      <c r="E131" s="209"/>
      <c r="F131" s="209"/>
      <c r="G131" s="209"/>
      <c r="H131" s="210">
        <f>H82</f>
        <v>162.11430870277781</v>
      </c>
      <c r="I131" s="210"/>
      <c r="J131" s="16"/>
      <c r="K131" s="16"/>
    </row>
    <row r="132" spans="1:11" ht="15" customHeight="1" x14ac:dyDescent="0.25">
      <c r="A132" s="28" t="s">
        <v>37</v>
      </c>
      <c r="B132" s="209" t="s">
        <v>151</v>
      </c>
      <c r="C132" s="209"/>
      <c r="D132" s="209"/>
      <c r="E132" s="209"/>
      <c r="F132" s="209"/>
      <c r="G132" s="209"/>
      <c r="H132" s="210">
        <f>H107</f>
        <v>100.84713300056899</v>
      </c>
      <c r="I132" s="210"/>
      <c r="J132" s="16"/>
      <c r="K132" s="16"/>
    </row>
    <row r="133" spans="1:11" ht="15" customHeight="1" x14ac:dyDescent="0.25">
      <c r="A133" s="28" t="s">
        <v>60</v>
      </c>
      <c r="B133" s="209" t="s">
        <v>152</v>
      </c>
      <c r="C133" s="209"/>
      <c r="D133" s="209"/>
      <c r="E133" s="209"/>
      <c r="F133" s="209"/>
      <c r="G133" s="209"/>
      <c r="H133" s="210">
        <f>H114</f>
        <v>10.625</v>
      </c>
      <c r="I133" s="210"/>
      <c r="J133" s="16"/>
      <c r="K133" s="16"/>
    </row>
    <row r="134" spans="1:11" ht="15" customHeight="1" x14ac:dyDescent="0.25">
      <c r="A134" s="211" t="s">
        <v>153</v>
      </c>
      <c r="B134" s="211"/>
      <c r="C134" s="211"/>
      <c r="D134" s="211"/>
      <c r="E134" s="211"/>
      <c r="F134" s="211"/>
      <c r="G134" s="211"/>
      <c r="H134" s="213">
        <f>SUM(H129:I133)</f>
        <v>4805.7325061204911</v>
      </c>
      <c r="I134" s="213"/>
      <c r="J134" s="16"/>
      <c r="K134" s="16"/>
    </row>
    <row r="135" spans="1:11" ht="15" customHeight="1" x14ac:dyDescent="0.25">
      <c r="A135" s="28" t="s">
        <v>62</v>
      </c>
      <c r="B135" s="209" t="s">
        <v>154</v>
      </c>
      <c r="C135" s="209"/>
      <c r="D135" s="209"/>
      <c r="E135" s="209"/>
      <c r="F135" s="209"/>
      <c r="G135" s="209"/>
      <c r="H135" s="210">
        <f>I124</f>
        <v>646.10403693397711</v>
      </c>
      <c r="I135" s="210"/>
      <c r="J135" s="16"/>
      <c r="K135" s="16"/>
    </row>
    <row r="136" spans="1:11" ht="15" customHeight="1" x14ac:dyDescent="0.25">
      <c r="A136" s="211" t="s">
        <v>155</v>
      </c>
      <c r="B136" s="211"/>
      <c r="C136" s="211"/>
      <c r="D136" s="211"/>
      <c r="E136" s="211"/>
      <c r="F136" s="211"/>
      <c r="G136" s="211"/>
      <c r="H136" s="212">
        <f>(H134+H135)</f>
        <v>5451.8365430544682</v>
      </c>
      <c r="I136" s="212"/>
      <c r="J136" s="16"/>
      <c r="K136" s="16"/>
    </row>
    <row r="137" spans="1:11" ht="15" customHeight="1" x14ac:dyDescent="0.25">
      <c r="A137" s="208"/>
      <c r="B137" s="208"/>
      <c r="C137" s="208"/>
      <c r="D137" s="208"/>
      <c r="E137" s="208"/>
      <c r="F137" s="208"/>
      <c r="G137" s="208"/>
      <c r="H137" s="208"/>
      <c r="I137" s="208"/>
      <c r="J137" s="16"/>
      <c r="K137" s="16"/>
    </row>
    <row r="138" spans="1:11" ht="15" hidden="1" customHeight="1" x14ac:dyDescent="0.25"/>
    <row r="139" spans="1:11" ht="15" hidden="1" customHeight="1" x14ac:dyDescent="0.25"/>
    <row r="140" spans="1:11" ht="15" hidden="1" customHeight="1" x14ac:dyDescent="0.25">
      <c r="B140" s="13" t="s">
        <v>156</v>
      </c>
      <c r="C140" s="12">
        <v>4.1999999999999997E-3</v>
      </c>
    </row>
    <row r="141" spans="1:11" ht="15" hidden="1" customHeight="1" x14ac:dyDescent="0.25">
      <c r="B141" s="13" t="s">
        <v>136</v>
      </c>
      <c r="C141" s="12">
        <v>4.0000000000000001E-3</v>
      </c>
    </row>
    <row r="142" spans="1:11" ht="15" hidden="1" customHeight="1" x14ac:dyDescent="0.25">
      <c r="B142" s="11"/>
      <c r="C142" s="10">
        <f>SUM(C140:C141)</f>
        <v>8.199999999999999E-3</v>
      </c>
    </row>
    <row r="143" spans="1:11" ht="15" hidden="1" customHeight="1" x14ac:dyDescent="0.25"/>
    <row r="144" spans="1:11" ht="15" hidden="1" customHeight="1" x14ac:dyDescent="0.25">
      <c r="C144" s="9" t="e">
        <v>#REF!</v>
      </c>
    </row>
    <row r="145" spans="1:11" ht="15" hidden="1" customHeight="1" x14ac:dyDescent="0.25"/>
    <row r="146" spans="1:11" ht="15" customHeight="1" x14ac:dyDescent="0.25">
      <c r="A146" s="214" t="s">
        <v>157</v>
      </c>
      <c r="B146" s="214"/>
      <c r="C146" s="214"/>
      <c r="D146" s="214"/>
      <c r="E146" s="214"/>
      <c r="F146" s="214"/>
      <c r="G146" s="214"/>
      <c r="H146" s="214"/>
      <c r="I146" s="214"/>
      <c r="K146" s="49"/>
    </row>
    <row r="147" spans="1:11" ht="15" customHeight="1" x14ac:dyDescent="0.25">
      <c r="A147" s="98"/>
      <c r="B147" s="98"/>
      <c r="C147" s="98"/>
      <c r="D147" s="98"/>
      <c r="E147" s="98"/>
      <c r="F147" s="98"/>
      <c r="G147" s="98"/>
      <c r="H147" s="98"/>
      <c r="I147" s="98"/>
    </row>
    <row r="148" spans="1:11" ht="15" customHeight="1" x14ac:dyDescent="0.25">
      <c r="A148" s="211" t="s">
        <v>158</v>
      </c>
      <c r="B148" s="211"/>
      <c r="C148" s="211"/>
      <c r="D148" s="211"/>
      <c r="E148" s="211"/>
      <c r="F148" s="211"/>
      <c r="G148" s="211"/>
      <c r="H148" s="211" t="s">
        <v>52</v>
      </c>
      <c r="I148" s="211"/>
    </row>
    <row r="149" spans="1:11" ht="15" customHeight="1" x14ac:dyDescent="0.25">
      <c r="A149" s="28" t="s">
        <v>30</v>
      </c>
      <c r="B149" s="209" t="s">
        <v>159</v>
      </c>
      <c r="C149" s="209"/>
      <c r="D149" s="209"/>
      <c r="E149" s="209"/>
      <c r="F149" s="209"/>
      <c r="G149" s="209"/>
      <c r="H149" s="210">
        <f>I39</f>
        <v>207.07547</v>
      </c>
      <c r="I149" s="210"/>
    </row>
    <row r="150" spans="1:11" ht="15" customHeight="1" x14ac:dyDescent="0.25">
      <c r="A150" s="28" t="s">
        <v>32</v>
      </c>
      <c r="B150" s="209" t="s">
        <v>181</v>
      </c>
      <c r="C150" s="209"/>
      <c r="D150" s="209"/>
      <c r="E150" s="209"/>
      <c r="F150" s="209"/>
      <c r="G150" s="209"/>
      <c r="H150" s="210">
        <f>I40</f>
        <v>276.21111111111111</v>
      </c>
      <c r="I150" s="210"/>
    </row>
    <row r="151" spans="1:11" ht="15" customHeight="1" x14ac:dyDescent="0.25">
      <c r="A151" s="28" t="s">
        <v>35</v>
      </c>
      <c r="B151" s="209" t="s">
        <v>160</v>
      </c>
      <c r="C151" s="209"/>
      <c r="D151" s="209"/>
      <c r="E151" s="209"/>
      <c r="F151" s="209"/>
      <c r="G151" s="209"/>
      <c r="H151" s="290">
        <f>H82</f>
        <v>162.11430870277781</v>
      </c>
      <c r="I151" s="291"/>
    </row>
    <row r="152" spans="1:11" ht="15" customHeight="1" x14ac:dyDescent="0.25">
      <c r="A152" s="28" t="s">
        <v>37</v>
      </c>
      <c r="B152" s="209" t="s">
        <v>176</v>
      </c>
      <c r="C152" s="209"/>
      <c r="D152" s="209"/>
      <c r="E152" s="209"/>
      <c r="F152" s="209"/>
      <c r="G152" s="209"/>
      <c r="H152" s="290">
        <f>I101</f>
        <v>100.84713300056899</v>
      </c>
      <c r="I152" s="291"/>
    </row>
    <row r="153" spans="1:11" ht="15" customHeight="1" x14ac:dyDescent="0.25">
      <c r="A153" s="239" t="s">
        <v>161</v>
      </c>
      <c r="B153" s="240"/>
      <c r="C153" s="240"/>
      <c r="D153" s="240"/>
      <c r="E153" s="240"/>
      <c r="F153" s="240"/>
      <c r="G153" s="241"/>
      <c r="H153" s="328">
        <f>SUM(H149:I152)</f>
        <v>746.24802281445784</v>
      </c>
      <c r="I153" s="329"/>
    </row>
  </sheetData>
  <mergeCells count="174">
    <mergeCell ref="J76:J81"/>
    <mergeCell ref="J88:J92"/>
    <mergeCell ref="J111:J112"/>
    <mergeCell ref="B152:G152"/>
    <mergeCell ref="H152:I152"/>
    <mergeCell ref="A153:G153"/>
    <mergeCell ref="H153:I153"/>
    <mergeCell ref="A98:G98"/>
    <mergeCell ref="A101:G101"/>
    <mergeCell ref="A146:I146"/>
    <mergeCell ref="A148:G148"/>
    <mergeCell ref="H148:I148"/>
    <mergeCell ref="B149:G149"/>
    <mergeCell ref="H149:I149"/>
    <mergeCell ref="B150:G150"/>
    <mergeCell ref="H150:I150"/>
    <mergeCell ref="B151:G151"/>
    <mergeCell ref="H151:I151"/>
    <mergeCell ref="A109:I109"/>
    <mergeCell ref="B110:G110"/>
    <mergeCell ref="H110:I110"/>
    <mergeCell ref="B111:G111"/>
    <mergeCell ref="H111:I111"/>
    <mergeCell ref="A114:G114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21:G21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117:G117"/>
    <mergeCell ref="B112:G112"/>
    <mergeCell ref="H112:I112"/>
    <mergeCell ref="A123:B123"/>
    <mergeCell ref="A124:G124"/>
    <mergeCell ref="A125:I125"/>
    <mergeCell ref="A126:I126"/>
    <mergeCell ref="A127:I127"/>
    <mergeCell ref="A128:G128"/>
    <mergeCell ref="B118:G118"/>
    <mergeCell ref="B119:G119"/>
    <mergeCell ref="B120:G120"/>
    <mergeCell ref="A121:B121"/>
    <mergeCell ref="C121:C122"/>
    <mergeCell ref="A122:B122"/>
    <mergeCell ref="H113:I113"/>
    <mergeCell ref="H114:I114"/>
    <mergeCell ref="A115:I115"/>
    <mergeCell ref="A116:I116"/>
    <mergeCell ref="B131:G131"/>
    <mergeCell ref="H131:I131"/>
    <mergeCell ref="B132:G132"/>
    <mergeCell ref="H132:I132"/>
    <mergeCell ref="H128:I128"/>
    <mergeCell ref="B129:G129"/>
    <mergeCell ref="H129:I129"/>
    <mergeCell ref="B130:G130"/>
    <mergeCell ref="H130:I130"/>
    <mergeCell ref="A137:I137"/>
    <mergeCell ref="B135:G135"/>
    <mergeCell ref="H135:I135"/>
    <mergeCell ref="A136:G136"/>
    <mergeCell ref="H136:I136"/>
    <mergeCell ref="B133:G133"/>
    <mergeCell ref="H133:I133"/>
    <mergeCell ref="A134:G134"/>
    <mergeCell ref="H134:I134"/>
  </mergeCells>
  <dataValidations count="1">
    <dataValidation allowBlank="1" sqref="A1 A126" xr:uid="{A83390B4-C6AB-4B0C-AFAB-FF47733D1648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4" max="8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04950-7BEF-4422-8BC4-63A517B012E5}">
  <sheetPr>
    <tabColor theme="9" tint="0.39997558519241921"/>
  </sheetPr>
  <dimension ref="A1:Q152"/>
  <sheetViews>
    <sheetView showGridLines="0" topLeftCell="A34" zoomScaleNormal="100" zoomScaleSheetLayoutView="100" workbookViewId="0">
      <selection activeCell="H47" sqref="H47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304" t="s">
        <v>27</v>
      </c>
      <c r="B1" s="304"/>
      <c r="C1" s="304"/>
      <c r="D1" s="304"/>
      <c r="E1" s="304"/>
      <c r="F1" s="304"/>
      <c r="G1" s="304"/>
      <c r="H1" s="304"/>
      <c r="I1" s="304"/>
      <c r="J1" s="16"/>
      <c r="K1" s="16"/>
    </row>
    <row r="2" spans="1:11" ht="15" customHeight="1" x14ac:dyDescent="0.25">
      <c r="A2" s="242"/>
      <c r="B2" s="242"/>
      <c r="C2" s="242"/>
      <c r="D2" s="242"/>
      <c r="E2" s="242"/>
      <c r="F2" s="242"/>
      <c r="G2" s="242"/>
      <c r="H2" s="242"/>
      <c r="I2" s="242"/>
      <c r="J2" s="16"/>
      <c r="K2" s="16"/>
    </row>
    <row r="3" spans="1:11" ht="15" customHeight="1" x14ac:dyDescent="0.25">
      <c r="A3" s="19"/>
      <c r="B3" s="20" t="s">
        <v>28</v>
      </c>
      <c r="C3" s="305" t="s">
        <v>255</v>
      </c>
      <c r="D3" s="305"/>
      <c r="E3" s="305"/>
      <c r="F3" s="305"/>
      <c r="G3" s="305"/>
      <c r="H3" s="305"/>
      <c r="I3" s="305"/>
      <c r="J3" s="16"/>
      <c r="K3" s="16"/>
    </row>
    <row r="4" spans="1:11" ht="15" customHeight="1" x14ac:dyDescent="0.25">
      <c r="A4" s="19"/>
      <c r="B4" s="21" t="s">
        <v>256</v>
      </c>
      <c r="C4" s="306"/>
      <c r="D4" s="306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257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42"/>
      <c r="B6" s="242"/>
      <c r="C6" s="242"/>
      <c r="D6" s="242"/>
      <c r="E6" s="242"/>
      <c r="F6" s="242"/>
      <c r="G6" s="242"/>
      <c r="H6" s="242"/>
      <c r="I6" s="242"/>
      <c r="J6" s="16"/>
      <c r="K6" s="16"/>
    </row>
    <row r="7" spans="1:11" ht="15" customHeight="1" x14ac:dyDescent="0.25">
      <c r="A7" s="303" t="s">
        <v>29</v>
      </c>
      <c r="B7" s="303"/>
      <c r="C7" s="303"/>
      <c r="D7" s="303"/>
      <c r="E7" s="303"/>
      <c r="F7" s="303"/>
      <c r="G7" s="303"/>
      <c r="H7" s="303"/>
      <c r="I7" s="303"/>
      <c r="J7" s="16"/>
      <c r="K7" s="16"/>
    </row>
    <row r="8" spans="1:11" ht="15" customHeight="1" x14ac:dyDescent="0.25">
      <c r="A8" s="23" t="s">
        <v>30</v>
      </c>
      <c r="B8" s="279" t="s">
        <v>31</v>
      </c>
      <c r="C8" s="279"/>
      <c r="D8" s="279"/>
      <c r="E8" s="279"/>
      <c r="F8" s="279"/>
      <c r="G8" s="309">
        <v>45439</v>
      </c>
      <c r="H8" s="307"/>
      <c r="I8" s="307"/>
      <c r="J8" s="16"/>
      <c r="K8" s="16"/>
    </row>
    <row r="9" spans="1:11" ht="15" customHeight="1" x14ac:dyDescent="0.25">
      <c r="A9" s="23" t="s">
        <v>32</v>
      </c>
      <c r="B9" s="279" t="s">
        <v>33</v>
      </c>
      <c r="C9" s="279"/>
      <c r="D9" s="279"/>
      <c r="E9" s="279"/>
      <c r="F9" s="279"/>
      <c r="G9" s="310" t="s">
        <v>34</v>
      </c>
      <c r="H9" s="311"/>
      <c r="I9" s="312"/>
      <c r="J9" s="16"/>
      <c r="K9" s="16"/>
    </row>
    <row r="10" spans="1:11" ht="15" customHeight="1" x14ac:dyDescent="0.25">
      <c r="A10" s="24" t="s">
        <v>35</v>
      </c>
      <c r="B10" s="313" t="s">
        <v>36</v>
      </c>
      <c r="C10" s="314"/>
      <c r="D10" s="314"/>
      <c r="E10" s="314"/>
      <c r="F10" s="314"/>
      <c r="G10" s="307" t="s">
        <v>250</v>
      </c>
      <c r="H10" s="307"/>
      <c r="I10" s="307"/>
      <c r="J10" s="16"/>
      <c r="K10" s="16"/>
    </row>
    <row r="11" spans="1:11" ht="15" customHeight="1" x14ac:dyDescent="0.25">
      <c r="A11" s="23" t="s">
        <v>37</v>
      </c>
      <c r="B11" s="25" t="s">
        <v>38</v>
      </c>
      <c r="C11" s="26"/>
      <c r="D11" s="26"/>
      <c r="E11" s="26"/>
      <c r="F11" s="26"/>
      <c r="G11" s="307">
        <v>3</v>
      </c>
      <c r="H11" s="307"/>
      <c r="I11" s="307"/>
      <c r="J11" s="16"/>
      <c r="K11" s="16"/>
    </row>
    <row r="12" spans="1:11" ht="15" customHeight="1" x14ac:dyDescent="0.25">
      <c r="A12" s="303" t="s">
        <v>39</v>
      </c>
      <c r="B12" s="303"/>
      <c r="C12" s="303"/>
      <c r="D12" s="303"/>
      <c r="E12" s="303"/>
      <c r="F12" s="303"/>
      <c r="G12" s="303"/>
      <c r="H12" s="303"/>
      <c r="I12" s="303"/>
      <c r="J12" s="16"/>
      <c r="K12" s="16"/>
    </row>
    <row r="13" spans="1:11" ht="15" customHeight="1" x14ac:dyDescent="0.25">
      <c r="A13" s="23">
        <v>1</v>
      </c>
      <c r="B13" s="279" t="s">
        <v>40</v>
      </c>
      <c r="C13" s="279"/>
      <c r="D13" s="279"/>
      <c r="E13" s="279"/>
      <c r="F13" s="279"/>
      <c r="G13" s="279"/>
      <c r="H13" s="307" t="s">
        <v>4</v>
      </c>
      <c r="I13" s="307"/>
      <c r="J13" s="16"/>
      <c r="K13" s="16"/>
    </row>
    <row r="14" spans="1:11" ht="15" customHeight="1" x14ac:dyDescent="0.25">
      <c r="A14" s="23">
        <v>2</v>
      </c>
      <c r="B14" s="279" t="s">
        <v>41</v>
      </c>
      <c r="C14" s="279"/>
      <c r="D14" s="279"/>
      <c r="E14" s="279"/>
      <c r="F14" s="279"/>
      <c r="G14" s="279"/>
      <c r="H14" s="308">
        <v>1</v>
      </c>
      <c r="I14" s="308"/>
      <c r="J14" s="16"/>
      <c r="K14" s="16"/>
    </row>
    <row r="15" spans="1:11" ht="15" customHeight="1" x14ac:dyDescent="0.25">
      <c r="A15" s="23">
        <v>3</v>
      </c>
      <c r="B15" s="25" t="s">
        <v>42</v>
      </c>
      <c r="C15" s="302" t="s">
        <v>11</v>
      </c>
      <c r="D15" s="302"/>
      <c r="E15" s="302"/>
      <c r="F15" s="302"/>
      <c r="G15" s="302"/>
      <c r="H15" s="302"/>
      <c r="I15" s="302"/>
      <c r="J15" s="16"/>
      <c r="K15" s="16"/>
    </row>
    <row r="16" spans="1:11" ht="15" customHeight="1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16"/>
      <c r="K16" s="16"/>
    </row>
    <row r="17" spans="1:14" ht="15" customHeight="1" x14ac:dyDescent="0.25">
      <c r="A17" s="303" t="s">
        <v>43</v>
      </c>
      <c r="B17" s="303"/>
      <c r="C17" s="303"/>
      <c r="D17" s="303"/>
      <c r="E17" s="303"/>
      <c r="F17" s="303"/>
      <c r="G17" s="303"/>
      <c r="H17" s="303"/>
      <c r="I17" s="303"/>
      <c r="J17" s="16"/>
      <c r="K17" s="16"/>
    </row>
    <row r="18" spans="1:14" ht="15" customHeight="1" x14ac:dyDescent="0.25">
      <c r="A18" s="238" t="s">
        <v>44</v>
      </c>
      <c r="B18" s="238"/>
      <c r="C18" s="238"/>
      <c r="D18" s="238"/>
      <c r="E18" s="238"/>
      <c r="F18" s="238"/>
      <c r="G18" s="238"/>
      <c r="H18" s="238"/>
      <c r="I18" s="238"/>
      <c r="J18" s="16"/>
      <c r="K18" s="16"/>
    </row>
    <row r="19" spans="1:14" x14ac:dyDescent="0.25">
      <c r="A19" s="27">
        <v>1</v>
      </c>
      <c r="B19" s="268" t="s">
        <v>45</v>
      </c>
      <c r="C19" s="268"/>
      <c r="D19" s="268"/>
      <c r="E19" s="268"/>
      <c r="F19" s="268"/>
      <c r="G19" s="268"/>
      <c r="H19" s="300" t="s">
        <v>251</v>
      </c>
      <c r="I19" s="301"/>
      <c r="J19" s="16"/>
      <c r="K19" s="16"/>
    </row>
    <row r="20" spans="1:14" ht="15" customHeight="1" x14ac:dyDescent="0.25">
      <c r="A20" s="27">
        <v>2</v>
      </c>
      <c r="B20" s="268" t="s">
        <v>46</v>
      </c>
      <c r="C20" s="268"/>
      <c r="D20" s="268"/>
      <c r="E20" s="268"/>
      <c r="F20" s="268"/>
      <c r="G20" s="268"/>
      <c r="H20" s="315" t="s">
        <v>253</v>
      </c>
      <c r="I20" s="316"/>
      <c r="J20" s="16"/>
      <c r="K20" s="16"/>
    </row>
    <row r="21" spans="1:14" ht="15" customHeight="1" x14ac:dyDescent="0.25">
      <c r="A21" s="156">
        <v>3</v>
      </c>
      <c r="B21" s="272" t="s">
        <v>47</v>
      </c>
      <c r="C21" s="272"/>
      <c r="D21" s="272"/>
      <c r="E21" s="272"/>
      <c r="F21" s="272"/>
      <c r="G21" s="272"/>
      <c r="H21" s="298">
        <v>2485.9</v>
      </c>
      <c r="I21" s="299"/>
      <c r="J21" s="16"/>
      <c r="K21" s="16"/>
    </row>
    <row r="22" spans="1:14" x14ac:dyDescent="0.25">
      <c r="A22" s="27">
        <v>4</v>
      </c>
      <c r="B22" s="268" t="s">
        <v>48</v>
      </c>
      <c r="C22" s="268"/>
      <c r="D22" s="268"/>
      <c r="E22" s="268"/>
      <c r="F22" s="268"/>
      <c r="G22" s="268"/>
      <c r="H22" s="300"/>
      <c r="I22" s="301"/>
      <c r="J22" s="16"/>
      <c r="K22" s="16"/>
    </row>
    <row r="23" spans="1:14" ht="15" customHeight="1" x14ac:dyDescent="0.25">
      <c r="A23" s="27">
        <v>5</v>
      </c>
      <c r="B23" s="268" t="s">
        <v>49</v>
      </c>
      <c r="C23" s="268"/>
      <c r="D23" s="268"/>
      <c r="E23" s="268"/>
      <c r="F23" s="268"/>
      <c r="G23" s="268"/>
      <c r="H23" s="282" t="s">
        <v>182</v>
      </c>
      <c r="I23" s="283"/>
      <c r="J23" s="16"/>
      <c r="K23" s="16"/>
    </row>
    <row r="24" spans="1:14" ht="1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16"/>
      <c r="K24" s="16"/>
    </row>
    <row r="25" spans="1:14" ht="15" customHeight="1" x14ac:dyDescent="0.25">
      <c r="A25" s="224" t="s">
        <v>50</v>
      </c>
      <c r="B25" s="225"/>
      <c r="C25" s="225"/>
      <c r="D25" s="225"/>
      <c r="E25" s="225"/>
      <c r="F25" s="225"/>
      <c r="G25" s="225"/>
      <c r="H25" s="225"/>
      <c r="I25" s="226"/>
      <c r="J25" s="16"/>
      <c r="K25" s="16"/>
      <c r="M25" s="49"/>
    </row>
    <row r="26" spans="1:14" ht="15" customHeight="1" x14ac:dyDescent="0.25">
      <c r="A26" s="43">
        <v>1</v>
      </c>
      <c r="B26" s="237" t="s">
        <v>51</v>
      </c>
      <c r="C26" s="237"/>
      <c r="D26" s="237"/>
      <c r="E26" s="237"/>
      <c r="F26" s="237"/>
      <c r="G26" s="237"/>
      <c r="H26" s="321" t="s">
        <v>52</v>
      </c>
      <c r="I26" s="321"/>
      <c r="J26" s="16"/>
      <c r="K26" s="16"/>
      <c r="M26" s="49"/>
    </row>
    <row r="27" spans="1:14" ht="15" customHeight="1" x14ac:dyDescent="0.25">
      <c r="A27" s="27" t="s">
        <v>30</v>
      </c>
      <c r="B27" s="279" t="s">
        <v>53</v>
      </c>
      <c r="C27" s="279"/>
      <c r="D27" s="279"/>
      <c r="E27" s="279"/>
      <c r="F27" s="279"/>
      <c r="G27" s="279"/>
      <c r="H27" s="320">
        <f>H21</f>
        <v>2485.9</v>
      </c>
      <c r="I27" s="320"/>
      <c r="J27" s="16"/>
      <c r="K27" s="16"/>
    </row>
    <row r="28" spans="1:14" ht="15" customHeight="1" x14ac:dyDescent="0.25">
      <c r="A28" s="28" t="s">
        <v>32</v>
      </c>
      <c r="B28" s="29" t="s">
        <v>54</v>
      </c>
      <c r="C28" s="30"/>
      <c r="D28" s="31" t="s">
        <v>55</v>
      </c>
      <c r="E28" s="31" t="s">
        <v>58</v>
      </c>
      <c r="F28" s="30"/>
      <c r="G28" s="32"/>
      <c r="H28" s="210">
        <f>IF(E28="N",0,H27*0.3)</f>
        <v>0</v>
      </c>
      <c r="I28" s="210"/>
      <c r="J28" s="16"/>
      <c r="K28" s="16"/>
    </row>
    <row r="29" spans="1:14" ht="15" customHeight="1" x14ac:dyDescent="0.25">
      <c r="A29" s="28" t="s">
        <v>35</v>
      </c>
      <c r="B29" s="29" t="s">
        <v>57</v>
      </c>
      <c r="C29" s="30"/>
      <c r="D29" s="31" t="s">
        <v>55</v>
      </c>
      <c r="E29" s="31" t="s">
        <v>58</v>
      </c>
      <c r="F29" s="280"/>
      <c r="G29" s="281"/>
      <c r="H29" s="291"/>
      <c r="I29" s="210"/>
      <c r="J29" s="16"/>
      <c r="K29" s="16"/>
      <c r="N29" s="55"/>
    </row>
    <row r="30" spans="1:14" ht="15" customHeight="1" x14ac:dyDescent="0.25">
      <c r="A30" s="27" t="s">
        <v>37</v>
      </c>
      <c r="B30" s="285" t="s">
        <v>59</v>
      </c>
      <c r="C30" s="286"/>
      <c r="D30" s="286"/>
      <c r="E30" s="286"/>
      <c r="F30" s="286"/>
      <c r="G30" s="287"/>
      <c r="H30" s="210"/>
      <c r="I30" s="210"/>
      <c r="J30" s="16"/>
      <c r="K30" s="16"/>
    </row>
    <row r="31" spans="1:14" ht="15" customHeight="1" x14ac:dyDescent="0.25">
      <c r="A31" s="27" t="s">
        <v>60</v>
      </c>
      <c r="B31" s="285" t="s">
        <v>61</v>
      </c>
      <c r="C31" s="286"/>
      <c r="D31" s="286"/>
      <c r="E31" s="286"/>
      <c r="F31" s="286"/>
      <c r="G31" s="287"/>
      <c r="H31" s="210"/>
      <c r="I31" s="210"/>
      <c r="J31" s="16"/>
      <c r="K31" s="16"/>
    </row>
    <row r="32" spans="1:14" ht="15" customHeight="1" x14ac:dyDescent="0.25">
      <c r="A32" s="23" t="s">
        <v>62</v>
      </c>
      <c r="B32" s="284" t="s">
        <v>63</v>
      </c>
      <c r="C32" s="284"/>
      <c r="D32" s="284"/>
      <c r="E32" s="284"/>
      <c r="F32" s="284"/>
      <c r="G32" s="284"/>
      <c r="H32" s="231"/>
      <c r="I32" s="231"/>
      <c r="J32" s="16"/>
      <c r="K32" s="16"/>
    </row>
    <row r="33" spans="1:17" ht="15" customHeight="1" x14ac:dyDescent="0.25">
      <c r="A33" s="27" t="s">
        <v>64</v>
      </c>
      <c r="B33" s="268" t="s">
        <v>65</v>
      </c>
      <c r="C33" s="268"/>
      <c r="D33" s="268"/>
      <c r="E33" s="268"/>
      <c r="F33" s="268"/>
      <c r="G33" s="268"/>
      <c r="H33" s="322"/>
      <c r="I33" s="322"/>
      <c r="J33" s="16"/>
      <c r="K33" s="16"/>
    </row>
    <row r="34" spans="1:17" ht="15" customHeight="1" x14ac:dyDescent="0.25">
      <c r="A34" s="238" t="s">
        <v>66</v>
      </c>
      <c r="B34" s="238"/>
      <c r="C34" s="238"/>
      <c r="D34" s="238"/>
      <c r="E34" s="238"/>
      <c r="F34" s="238"/>
      <c r="G34" s="238"/>
      <c r="H34" s="245">
        <f>SUM(H27:I33)</f>
        <v>2485.9</v>
      </c>
      <c r="I34" s="245"/>
      <c r="J34" s="16"/>
      <c r="K34" s="16"/>
    </row>
    <row r="35" spans="1:17" ht="15" customHeight="1" x14ac:dyDescent="0.25">
      <c r="A35" s="276"/>
      <c r="B35" s="276"/>
      <c r="C35" s="276"/>
      <c r="D35" s="276"/>
      <c r="E35" s="276"/>
      <c r="F35" s="276"/>
      <c r="G35" s="276"/>
      <c r="H35" s="276"/>
      <c r="I35" s="276"/>
      <c r="J35" s="16"/>
      <c r="K35" s="16"/>
      <c r="L35" s="53"/>
      <c r="N35" s="53"/>
    </row>
    <row r="36" spans="1:17" ht="15" customHeight="1" x14ac:dyDescent="0.25">
      <c r="A36" s="224" t="s">
        <v>67</v>
      </c>
      <c r="B36" s="225"/>
      <c r="C36" s="225"/>
      <c r="D36" s="225"/>
      <c r="E36" s="225"/>
      <c r="F36" s="225"/>
      <c r="G36" s="225"/>
      <c r="H36" s="225"/>
      <c r="I36" s="226"/>
      <c r="J36" s="16"/>
      <c r="K36" s="16"/>
      <c r="Q36" s="53"/>
    </row>
    <row r="37" spans="1:17" ht="15" customHeight="1" x14ac:dyDescent="0.25">
      <c r="A37" s="237" t="s">
        <v>68</v>
      </c>
      <c r="B37" s="237"/>
      <c r="C37" s="237"/>
      <c r="D37" s="237"/>
      <c r="E37" s="237"/>
      <c r="F37" s="237"/>
      <c r="G37" s="237"/>
      <c r="H37" s="237"/>
      <c r="I37" s="237"/>
      <c r="J37" s="16"/>
      <c r="K37" s="16"/>
      <c r="L37" s="59"/>
    </row>
    <row r="38" spans="1:17" ht="15" customHeight="1" x14ac:dyDescent="0.25">
      <c r="A38" s="43" t="s">
        <v>69</v>
      </c>
      <c r="B38" s="220" t="s">
        <v>70</v>
      </c>
      <c r="C38" s="221"/>
      <c r="D38" s="221"/>
      <c r="E38" s="221"/>
      <c r="F38" s="221"/>
      <c r="G38" s="222"/>
      <c r="H38" s="43" t="s">
        <v>71</v>
      </c>
      <c r="I38" s="46" t="s">
        <v>52</v>
      </c>
      <c r="J38" s="16"/>
      <c r="K38" s="16"/>
      <c r="N38" s="57"/>
    </row>
    <row r="39" spans="1:17" ht="15" customHeight="1" x14ac:dyDescent="0.25">
      <c r="A39" s="27" t="s">
        <v>30</v>
      </c>
      <c r="B39" s="273" t="s">
        <v>72</v>
      </c>
      <c r="C39" s="274"/>
      <c r="D39" s="274"/>
      <c r="E39" s="274"/>
      <c r="F39" s="274"/>
      <c r="G39" s="275"/>
      <c r="H39" s="62">
        <v>8.3299999999999999E-2</v>
      </c>
      <c r="I39" s="34">
        <f>H34*H39</f>
        <v>207.07547</v>
      </c>
      <c r="J39" s="16"/>
      <c r="K39" s="17"/>
      <c r="L39" s="58"/>
      <c r="M39" s="58"/>
      <c r="N39" s="57"/>
      <c r="O39" s="14"/>
    </row>
    <row r="40" spans="1:17" ht="15" customHeight="1" x14ac:dyDescent="0.25">
      <c r="A40" s="27" t="s">
        <v>32</v>
      </c>
      <c r="B40" s="273" t="s">
        <v>73</v>
      </c>
      <c r="C40" s="274"/>
      <c r="D40" s="274"/>
      <c r="E40" s="274"/>
      <c r="F40" s="274"/>
      <c r="G40" s="275"/>
      <c r="H40" s="62">
        <f>0.0833333333333333+0.0277777777777778</f>
        <v>0.1111111111111111</v>
      </c>
      <c r="I40" s="34">
        <f>H34*H40</f>
        <v>276.21111111111111</v>
      </c>
      <c r="J40" s="16"/>
      <c r="K40" s="17"/>
      <c r="L40" s="58"/>
      <c r="M40" s="58"/>
      <c r="N40" s="57"/>
      <c r="O40" s="14"/>
    </row>
    <row r="41" spans="1:17" ht="15" customHeight="1" x14ac:dyDescent="0.25">
      <c r="A41" s="61" t="s">
        <v>74</v>
      </c>
      <c r="B41" s="60"/>
      <c r="C41" s="60"/>
      <c r="D41" s="60"/>
      <c r="E41" s="60"/>
      <c r="F41" s="60"/>
      <c r="G41" s="60"/>
      <c r="H41" s="67">
        <f>SUM(H39:H40)</f>
        <v>0.19441111111111109</v>
      </c>
      <c r="I41" s="66">
        <f>SUM(I39:I40)</f>
        <v>483.2865811111111</v>
      </c>
      <c r="J41" s="16"/>
      <c r="K41" s="16"/>
      <c r="L41" s="53"/>
      <c r="N41" s="53"/>
    </row>
    <row r="42" spans="1:17" ht="15" customHeight="1" x14ac:dyDescent="0.25">
      <c r="A42" s="246" t="s">
        <v>75</v>
      </c>
      <c r="B42" s="246"/>
      <c r="C42" s="246"/>
      <c r="D42" s="246"/>
      <c r="E42" s="246"/>
      <c r="F42" s="246"/>
      <c r="G42" s="246"/>
      <c r="H42" s="246"/>
      <c r="I42" s="246"/>
      <c r="J42" s="16"/>
      <c r="K42" s="16"/>
      <c r="L42" s="53"/>
    </row>
    <row r="43" spans="1:17" ht="15" customHeight="1" x14ac:dyDescent="0.25">
      <c r="A43" s="237" t="s">
        <v>76</v>
      </c>
      <c r="B43" s="237"/>
      <c r="C43" s="237"/>
      <c r="D43" s="237"/>
      <c r="E43" s="237"/>
      <c r="F43" s="237"/>
      <c r="G43" s="237"/>
      <c r="H43" s="237"/>
      <c r="I43" s="237"/>
      <c r="J43" s="16"/>
      <c r="K43" s="16"/>
    </row>
    <row r="44" spans="1:17" ht="15" customHeight="1" x14ac:dyDescent="0.25">
      <c r="A44" s="43" t="s">
        <v>77</v>
      </c>
      <c r="B44" s="237" t="s">
        <v>78</v>
      </c>
      <c r="C44" s="237"/>
      <c r="D44" s="237"/>
      <c r="E44" s="237"/>
      <c r="F44" s="237"/>
      <c r="G44" s="237"/>
      <c r="H44" s="43" t="s">
        <v>71</v>
      </c>
      <c r="I44" s="46" t="s">
        <v>52</v>
      </c>
      <c r="J44" s="16"/>
      <c r="K44" s="16"/>
      <c r="N44" s="53"/>
    </row>
    <row r="45" spans="1:17" ht="15" customHeight="1" x14ac:dyDescent="0.25">
      <c r="A45" s="27" t="s">
        <v>30</v>
      </c>
      <c r="B45" s="268" t="s">
        <v>79</v>
      </c>
      <c r="C45" s="268"/>
      <c r="D45" s="268"/>
      <c r="E45" s="268"/>
      <c r="F45" s="268"/>
      <c r="G45" s="268"/>
      <c r="H45" s="35">
        <v>0.2</v>
      </c>
      <c r="I45" s="36">
        <f>($H$34+$I$41)*H45</f>
        <v>593.83731622222228</v>
      </c>
      <c r="J45" s="16"/>
      <c r="K45" s="16"/>
      <c r="P45" s="55"/>
    </row>
    <row r="46" spans="1:17" ht="15" customHeight="1" x14ac:dyDescent="0.25">
      <c r="A46" s="27" t="s">
        <v>32</v>
      </c>
      <c r="B46" s="268" t="s">
        <v>80</v>
      </c>
      <c r="C46" s="268"/>
      <c r="D46" s="268"/>
      <c r="E46" s="268"/>
      <c r="F46" s="268"/>
      <c r="G46" s="268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3"/>
    </row>
    <row r="47" spans="1:17" ht="15" customHeight="1" x14ac:dyDescent="0.25">
      <c r="A47" s="173" t="s">
        <v>35</v>
      </c>
      <c r="B47" s="272" t="s">
        <v>81</v>
      </c>
      <c r="C47" s="272"/>
      <c r="D47" s="272"/>
      <c r="E47" s="272"/>
      <c r="F47" s="272"/>
      <c r="G47" s="272"/>
      <c r="H47" s="175">
        <v>1.141E-2</v>
      </c>
      <c r="I47" s="169">
        <f t="shared" si="0"/>
        <v>33.878418890477775</v>
      </c>
      <c r="J47" s="16"/>
      <c r="K47" s="16"/>
      <c r="L47" s="53"/>
    </row>
    <row r="48" spans="1:17" ht="15" customHeight="1" x14ac:dyDescent="0.25">
      <c r="A48" s="37" t="s">
        <v>37</v>
      </c>
      <c r="B48" s="268" t="s">
        <v>82</v>
      </c>
      <c r="C48" s="268"/>
      <c r="D48" s="268"/>
      <c r="E48" s="268"/>
      <c r="F48" s="268"/>
      <c r="G48" s="268"/>
      <c r="H48" s="35">
        <v>1.4999999999999999E-2</v>
      </c>
      <c r="I48" s="36">
        <f>($H$34+$I$41)*H48</f>
        <v>44.537798716666664</v>
      </c>
      <c r="J48" s="16"/>
      <c r="K48" s="16"/>
      <c r="L48" s="53"/>
    </row>
    <row r="49" spans="1:15" ht="15" customHeight="1" x14ac:dyDescent="0.25">
      <c r="A49" s="27" t="s">
        <v>60</v>
      </c>
      <c r="B49" s="268" t="s">
        <v>83</v>
      </c>
      <c r="C49" s="268"/>
      <c r="D49" s="268"/>
      <c r="E49" s="268"/>
      <c r="F49" s="268"/>
      <c r="G49" s="268"/>
      <c r="H49" s="51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62</v>
      </c>
      <c r="B50" s="268" t="s">
        <v>84</v>
      </c>
      <c r="C50" s="268"/>
      <c r="D50" s="268"/>
      <c r="E50" s="268"/>
      <c r="F50" s="268"/>
      <c r="G50" s="268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64</v>
      </c>
      <c r="B51" s="268" t="s">
        <v>85</v>
      </c>
      <c r="C51" s="268"/>
      <c r="D51" s="268"/>
      <c r="E51" s="268"/>
      <c r="F51" s="268"/>
      <c r="G51" s="268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86</v>
      </c>
      <c r="B52" s="268" t="s">
        <v>87</v>
      </c>
      <c r="C52" s="268"/>
      <c r="D52" s="268"/>
      <c r="E52" s="268"/>
      <c r="F52" s="268"/>
      <c r="G52" s="268"/>
      <c r="H52" s="51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38" t="s">
        <v>26</v>
      </c>
      <c r="B53" s="238"/>
      <c r="C53" s="238"/>
      <c r="D53" s="238"/>
      <c r="E53" s="238"/>
      <c r="F53" s="238"/>
      <c r="G53" s="238"/>
      <c r="H53" s="48">
        <f>SUM(H45:H52)</f>
        <v>0.34941000000000005</v>
      </c>
      <c r="I53" s="47">
        <f>SUM(I45:I52)</f>
        <v>1037.4634833060334</v>
      </c>
      <c r="J53" s="16"/>
      <c r="K53" s="16"/>
    </row>
    <row r="54" spans="1:15" ht="15" customHeight="1" x14ac:dyDescent="0.25">
      <c r="A54" s="246"/>
      <c r="B54" s="246"/>
      <c r="C54" s="246"/>
      <c r="D54" s="246"/>
      <c r="E54" s="246"/>
      <c r="F54" s="246"/>
      <c r="G54" s="246"/>
      <c r="H54" s="246"/>
      <c r="I54" s="246"/>
      <c r="J54" s="16"/>
      <c r="K54" s="16"/>
    </row>
    <row r="55" spans="1:15" ht="15" customHeight="1" x14ac:dyDescent="0.25">
      <c r="A55" s="269" t="s">
        <v>88</v>
      </c>
      <c r="B55" s="270"/>
      <c r="C55" s="270"/>
      <c r="D55" s="270"/>
      <c r="E55" s="270"/>
      <c r="F55" s="270"/>
      <c r="G55" s="270"/>
      <c r="H55" s="270"/>
      <c r="I55" s="271"/>
      <c r="J55" s="16"/>
      <c r="K55" s="16"/>
    </row>
    <row r="56" spans="1:15" ht="15" customHeight="1" x14ac:dyDescent="0.25">
      <c r="A56" s="43" t="s">
        <v>89</v>
      </c>
      <c r="B56" s="237" t="s">
        <v>90</v>
      </c>
      <c r="C56" s="237"/>
      <c r="D56" s="237"/>
      <c r="E56" s="237"/>
      <c r="F56" s="237"/>
      <c r="G56" s="237"/>
      <c r="H56" s="238" t="s">
        <v>52</v>
      </c>
      <c r="I56" s="238"/>
      <c r="J56" s="16"/>
      <c r="K56" s="16"/>
    </row>
    <row r="57" spans="1:15" ht="15" customHeight="1" x14ac:dyDescent="0.25">
      <c r="A57" s="247" t="s">
        <v>30</v>
      </c>
      <c r="B57" s="247" t="s">
        <v>91</v>
      </c>
      <c r="C57" s="27" t="s">
        <v>92</v>
      </c>
      <c r="D57" s="27" t="s">
        <v>93</v>
      </c>
      <c r="E57" s="27" t="s">
        <v>94</v>
      </c>
      <c r="F57" s="27" t="s">
        <v>95</v>
      </c>
      <c r="G57" s="27" t="s">
        <v>96</v>
      </c>
      <c r="H57" s="262">
        <f>D58*E58*F58</f>
        <v>220</v>
      </c>
      <c r="I57" s="263"/>
      <c r="J57" s="16"/>
      <c r="K57" s="16"/>
    </row>
    <row r="58" spans="1:15" ht="15" customHeight="1" x14ac:dyDescent="0.25">
      <c r="A58" s="248"/>
      <c r="B58" s="248"/>
      <c r="C58" s="27" t="s">
        <v>56</v>
      </c>
      <c r="D58" s="33">
        <v>5</v>
      </c>
      <c r="E58" s="27">
        <v>2</v>
      </c>
      <c r="F58" s="27">
        <v>22</v>
      </c>
      <c r="G58" s="33">
        <f>H27*0.06</f>
        <v>149.154</v>
      </c>
      <c r="H58" s="264">
        <f>IF(C58="N",0,IF(D58*E58*F58-(H27*6%)&lt;0,0,D58*E58*F58-(H27*6%)))</f>
        <v>70.846000000000004</v>
      </c>
      <c r="I58" s="265"/>
      <c r="J58" s="16"/>
      <c r="K58" s="16"/>
    </row>
    <row r="59" spans="1:15" ht="15" customHeight="1" x14ac:dyDescent="0.25">
      <c r="A59" s="247" t="s">
        <v>32</v>
      </c>
      <c r="B59" s="249" t="s">
        <v>97</v>
      </c>
      <c r="C59" s="250"/>
      <c r="D59" s="27" t="s">
        <v>92</v>
      </c>
      <c r="E59" s="27" t="s">
        <v>93</v>
      </c>
      <c r="F59" s="27" t="s">
        <v>95</v>
      </c>
      <c r="G59" s="27" t="s">
        <v>96</v>
      </c>
      <c r="H59" s="253">
        <f>IF(D60="N",0,(E60*F60)-G60)</f>
        <v>465.3</v>
      </c>
      <c r="I59" s="254"/>
      <c r="J59" s="16"/>
      <c r="K59" s="16"/>
      <c r="O59" s="53"/>
    </row>
    <row r="60" spans="1:15" ht="15" customHeight="1" x14ac:dyDescent="0.25">
      <c r="A60" s="248"/>
      <c r="B60" s="251"/>
      <c r="C60" s="252"/>
      <c r="D60" s="27" t="s">
        <v>56</v>
      </c>
      <c r="E60" s="167">
        <v>23.5</v>
      </c>
      <c r="F60" s="27">
        <v>22</v>
      </c>
      <c r="G60" s="33">
        <f>E60*F60*0.1</f>
        <v>51.7</v>
      </c>
      <c r="H60" s="255"/>
      <c r="I60" s="256"/>
      <c r="J60" s="16"/>
      <c r="K60" s="16"/>
      <c r="O60" s="53"/>
    </row>
    <row r="61" spans="1:15" ht="15" customHeight="1" x14ac:dyDescent="0.25">
      <c r="A61" s="52" t="s">
        <v>35</v>
      </c>
      <c r="B61" s="323" t="s">
        <v>98</v>
      </c>
      <c r="C61" s="324"/>
      <c r="D61" s="324"/>
      <c r="E61" s="324"/>
      <c r="F61" s="324"/>
      <c r="G61" s="325"/>
      <c r="H61" s="260">
        <v>0</v>
      </c>
      <c r="I61" s="261"/>
      <c r="J61" s="16"/>
      <c r="K61" s="16"/>
      <c r="O61" s="53"/>
    </row>
    <row r="62" spans="1:15" ht="15" customHeight="1" x14ac:dyDescent="0.25">
      <c r="A62" s="52" t="s">
        <v>37</v>
      </c>
      <c r="B62" s="323" t="s">
        <v>99</v>
      </c>
      <c r="C62" s="324"/>
      <c r="D62" s="324"/>
      <c r="E62" s="324"/>
      <c r="F62" s="324"/>
      <c r="G62" s="325"/>
      <c r="H62" s="260">
        <v>0</v>
      </c>
      <c r="I62" s="261"/>
      <c r="J62" s="16"/>
      <c r="K62" s="16"/>
      <c r="O62" s="53"/>
    </row>
    <row r="63" spans="1:15" ht="15" customHeight="1" x14ac:dyDescent="0.25">
      <c r="A63" s="163" t="s">
        <v>60</v>
      </c>
      <c r="B63" s="164" t="s">
        <v>100</v>
      </c>
      <c r="C63" s="165"/>
      <c r="D63" s="165"/>
      <c r="E63" s="165"/>
      <c r="F63" s="165"/>
      <c r="G63" s="166"/>
      <c r="H63" s="266">
        <v>20.149999999999999</v>
      </c>
      <c r="I63" s="267"/>
      <c r="J63" s="16"/>
      <c r="K63" s="16"/>
      <c r="O63" s="53"/>
    </row>
    <row r="64" spans="1:15" ht="15" customHeight="1" x14ac:dyDescent="0.25">
      <c r="A64" s="238" t="s">
        <v>74</v>
      </c>
      <c r="B64" s="238"/>
      <c r="C64" s="238"/>
      <c r="D64" s="238"/>
      <c r="E64" s="238"/>
      <c r="F64" s="238"/>
      <c r="G64" s="238"/>
      <c r="H64" s="245">
        <f>SUM(H58:I63)</f>
        <v>556.29599999999994</v>
      </c>
      <c r="I64" s="245"/>
      <c r="J64" s="16"/>
      <c r="K64" s="16"/>
    </row>
    <row r="65" spans="1:15" ht="15" customHeight="1" x14ac:dyDescent="0.25">
      <c r="A65" s="242"/>
      <c r="B65" s="242"/>
      <c r="C65" s="242"/>
      <c r="D65" s="242"/>
      <c r="E65" s="242"/>
      <c r="F65" s="242"/>
      <c r="G65" s="242"/>
      <c r="H65" s="242"/>
      <c r="I65" s="242"/>
      <c r="J65" s="16"/>
      <c r="K65" s="16"/>
    </row>
    <row r="66" spans="1:15" ht="15" customHeight="1" x14ac:dyDescent="0.25">
      <c r="A66" s="243" t="s">
        <v>101</v>
      </c>
      <c r="B66" s="243"/>
      <c r="C66" s="243"/>
      <c r="D66" s="243"/>
      <c r="E66" s="243"/>
      <c r="F66" s="243"/>
      <c r="G66" s="243"/>
      <c r="H66" s="243"/>
      <c r="I66" s="243"/>
      <c r="J66" s="16"/>
      <c r="K66" s="16"/>
      <c r="N66" s="54"/>
    </row>
    <row r="67" spans="1:15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16"/>
      <c r="K67" s="16"/>
      <c r="N67" s="53"/>
    </row>
    <row r="68" spans="1:15" ht="15" customHeight="1" x14ac:dyDescent="0.25">
      <c r="A68" s="42">
        <v>2</v>
      </c>
      <c r="B68" s="227" t="s">
        <v>102</v>
      </c>
      <c r="C68" s="227"/>
      <c r="D68" s="227"/>
      <c r="E68" s="227"/>
      <c r="F68" s="227"/>
      <c r="G68" s="227"/>
      <c r="H68" s="211" t="s">
        <v>52</v>
      </c>
      <c r="I68" s="211"/>
      <c r="J68" s="16"/>
      <c r="K68" s="16"/>
    </row>
    <row r="69" spans="1:15" ht="15" customHeight="1" x14ac:dyDescent="0.25">
      <c r="A69" s="28" t="s">
        <v>69</v>
      </c>
      <c r="B69" s="209" t="s">
        <v>103</v>
      </c>
      <c r="C69" s="209"/>
      <c r="D69" s="209"/>
      <c r="E69" s="209"/>
      <c r="F69" s="209"/>
      <c r="G69" s="209"/>
      <c r="H69" s="210">
        <f>I41</f>
        <v>483.2865811111111</v>
      </c>
      <c r="I69" s="210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77</v>
      </c>
      <c r="B70" s="209" t="s">
        <v>78</v>
      </c>
      <c r="C70" s="209"/>
      <c r="D70" s="209"/>
      <c r="E70" s="209"/>
      <c r="F70" s="209"/>
      <c r="G70" s="209"/>
      <c r="H70" s="210">
        <f>I53</f>
        <v>1037.4634833060334</v>
      </c>
      <c r="I70" s="210"/>
      <c r="J70" s="16"/>
      <c r="K70" s="16"/>
    </row>
    <row r="71" spans="1:15" ht="15" customHeight="1" x14ac:dyDescent="0.25">
      <c r="A71" s="28" t="s">
        <v>89</v>
      </c>
      <c r="B71" s="209" t="s">
        <v>90</v>
      </c>
      <c r="C71" s="209"/>
      <c r="D71" s="209"/>
      <c r="E71" s="209"/>
      <c r="F71" s="209"/>
      <c r="G71" s="209"/>
      <c r="H71" s="210">
        <f>H64</f>
        <v>556.29599999999994</v>
      </c>
      <c r="I71" s="210"/>
      <c r="J71" s="16"/>
      <c r="K71" s="16"/>
    </row>
    <row r="72" spans="1:15" ht="15" customHeight="1" x14ac:dyDescent="0.25">
      <c r="A72" s="238" t="s">
        <v>74</v>
      </c>
      <c r="B72" s="238"/>
      <c r="C72" s="238"/>
      <c r="D72" s="238"/>
      <c r="E72" s="238"/>
      <c r="F72" s="238"/>
      <c r="G72" s="238"/>
      <c r="H72" s="245">
        <f>SUM(H69:I71)</f>
        <v>2077.0460644171444</v>
      </c>
      <c r="I72" s="245"/>
      <c r="J72" s="16"/>
      <c r="K72" s="16"/>
    </row>
    <row r="73" spans="1:15" ht="15" customHeight="1" x14ac:dyDescent="0.25">
      <c r="A73" s="236"/>
      <c r="B73" s="236"/>
      <c r="C73" s="236"/>
      <c r="D73" s="236"/>
      <c r="E73" s="236"/>
      <c r="F73" s="236"/>
      <c r="G73" s="236"/>
      <c r="H73" s="236"/>
      <c r="I73" s="236"/>
      <c r="J73" s="16"/>
      <c r="K73" s="16"/>
    </row>
    <row r="74" spans="1:15" ht="15" customHeight="1" x14ac:dyDescent="0.25">
      <c r="A74" s="224" t="s">
        <v>104</v>
      </c>
      <c r="B74" s="225"/>
      <c r="C74" s="225"/>
      <c r="D74" s="225"/>
      <c r="E74" s="225"/>
      <c r="F74" s="225"/>
      <c r="G74" s="225"/>
      <c r="H74" s="225"/>
      <c r="I74" s="226"/>
      <c r="J74" s="16"/>
      <c r="K74" s="16"/>
    </row>
    <row r="75" spans="1:15" ht="15" customHeight="1" x14ac:dyDescent="0.25">
      <c r="A75" s="43">
        <v>3</v>
      </c>
      <c r="B75" s="61" t="s">
        <v>105</v>
      </c>
      <c r="C75" s="60"/>
      <c r="D75" s="60"/>
      <c r="E75" s="60"/>
      <c r="F75" s="60"/>
      <c r="G75" s="60"/>
      <c r="H75" s="43" t="s">
        <v>71</v>
      </c>
      <c r="I75" s="46" t="s">
        <v>52</v>
      </c>
      <c r="J75" s="16"/>
      <c r="K75" s="16"/>
    </row>
    <row r="76" spans="1:15" ht="15" customHeight="1" x14ac:dyDescent="0.25">
      <c r="A76" s="156" t="s">
        <v>30</v>
      </c>
      <c r="B76" s="157" t="s">
        <v>106</v>
      </c>
      <c r="C76" s="158"/>
      <c r="D76" s="158"/>
      <c r="E76" s="158"/>
      <c r="F76" s="158"/>
      <c r="G76" s="158"/>
      <c r="H76" s="168">
        <f>0.05*(1+(1/12+1/12+1/36))/12</f>
        <v>4.9768518518518521E-3</v>
      </c>
      <c r="I76" s="169">
        <f>H76*$H$34</f>
        <v>12.371956018518519</v>
      </c>
      <c r="J76" s="318"/>
      <c r="K76" s="16"/>
    </row>
    <row r="77" spans="1:15" ht="15" customHeight="1" x14ac:dyDescent="0.25">
      <c r="A77" s="156" t="s">
        <v>32</v>
      </c>
      <c r="B77" s="157" t="s">
        <v>107</v>
      </c>
      <c r="C77" s="158"/>
      <c r="D77" s="158"/>
      <c r="E77" s="158"/>
      <c r="F77" s="158"/>
      <c r="G77" s="158"/>
      <c r="H77" s="168">
        <f>H76*0.08</f>
        <v>3.9814814814814818E-4</v>
      </c>
      <c r="I77" s="169">
        <f t="shared" ref="I77:I81" si="1">H77*$H$34</f>
        <v>0.98975648148148154</v>
      </c>
      <c r="J77" s="318"/>
      <c r="K77" s="16"/>
      <c r="L77" s="53"/>
    </row>
    <row r="78" spans="1:15" ht="15" customHeight="1" x14ac:dyDescent="0.25">
      <c r="A78" s="156" t="s">
        <v>35</v>
      </c>
      <c r="B78" s="157" t="s">
        <v>108</v>
      </c>
      <c r="C78" s="158"/>
      <c r="D78" s="158"/>
      <c r="E78" s="158"/>
      <c r="F78" s="158"/>
      <c r="G78" s="158"/>
      <c r="H78" s="168">
        <f>0.4*0.08*0.05</f>
        <v>1.6000000000000001E-3</v>
      </c>
      <c r="I78" s="169">
        <f t="shared" si="1"/>
        <v>3.9774400000000005</v>
      </c>
      <c r="J78" s="318"/>
      <c r="K78" s="16"/>
    </row>
    <row r="79" spans="1:15" ht="15" customHeight="1" x14ac:dyDescent="0.25">
      <c r="A79" s="156" t="s">
        <v>37</v>
      </c>
      <c r="B79" s="157" t="s">
        <v>109</v>
      </c>
      <c r="C79" s="158"/>
      <c r="D79" s="158"/>
      <c r="E79" s="158"/>
      <c r="F79" s="158"/>
      <c r="G79" s="158"/>
      <c r="H79" s="168">
        <f>7/30/12</f>
        <v>1.9444444444444445E-2</v>
      </c>
      <c r="I79" s="169">
        <f t="shared" si="1"/>
        <v>48.336944444444448</v>
      </c>
      <c r="J79" s="318"/>
      <c r="K79" s="16"/>
    </row>
    <row r="80" spans="1:15" ht="15" customHeight="1" x14ac:dyDescent="0.25">
      <c r="A80" s="156" t="s">
        <v>60</v>
      </c>
      <c r="B80" s="157" t="s">
        <v>110</v>
      </c>
      <c r="C80" s="158"/>
      <c r="D80" s="158"/>
      <c r="E80" s="158"/>
      <c r="F80" s="158"/>
      <c r="G80" s="158"/>
      <c r="H80" s="168">
        <f>H53*H79</f>
        <v>6.7940833333333343E-3</v>
      </c>
      <c r="I80" s="169">
        <f t="shared" si="1"/>
        <v>16.889411758333335</v>
      </c>
      <c r="J80" s="318"/>
      <c r="K80" s="16"/>
    </row>
    <row r="81" spans="1:15" ht="15" customHeight="1" x14ac:dyDescent="0.25">
      <c r="A81" s="156" t="s">
        <v>62</v>
      </c>
      <c r="B81" s="157" t="s">
        <v>112</v>
      </c>
      <c r="C81" s="158"/>
      <c r="D81" s="158"/>
      <c r="E81" s="158"/>
      <c r="F81" s="158"/>
      <c r="G81" s="158"/>
      <c r="H81" s="168">
        <f>0.4*0.08</f>
        <v>3.2000000000000001E-2</v>
      </c>
      <c r="I81" s="169">
        <f t="shared" si="1"/>
        <v>79.5488</v>
      </c>
      <c r="J81" s="318"/>
      <c r="K81" s="16"/>
    </row>
    <row r="82" spans="1:15" ht="15" customHeight="1" x14ac:dyDescent="0.25">
      <c r="A82" s="61" t="s">
        <v>74</v>
      </c>
      <c r="B82" s="60"/>
      <c r="C82" s="60"/>
      <c r="D82" s="60"/>
      <c r="E82" s="60"/>
      <c r="F82" s="60"/>
      <c r="G82" s="60"/>
      <c r="H82" s="245">
        <f>SUM(I76:I81)</f>
        <v>162.11430870277781</v>
      </c>
      <c r="I82" s="245"/>
      <c r="J82" s="16"/>
      <c r="K82" s="16"/>
    </row>
    <row r="83" spans="1:15" ht="15" customHeight="1" x14ac:dyDescent="0.25">
      <c r="A83" s="246"/>
      <c r="B83" s="246"/>
      <c r="C83" s="246"/>
      <c r="D83" s="246"/>
      <c r="E83" s="246"/>
      <c r="F83" s="246"/>
      <c r="G83" s="246"/>
      <c r="H83" s="246"/>
      <c r="I83" s="246"/>
      <c r="J83" s="16"/>
      <c r="K83" s="16"/>
    </row>
    <row r="84" spans="1:15" ht="15" customHeight="1" x14ac:dyDescent="0.25">
      <c r="A84" s="224" t="s">
        <v>113</v>
      </c>
      <c r="B84" s="225"/>
      <c r="C84" s="225"/>
      <c r="D84" s="225"/>
      <c r="E84" s="225"/>
      <c r="F84" s="225"/>
      <c r="G84" s="225"/>
      <c r="H84" s="225"/>
      <c r="I84" s="226"/>
      <c r="J84" s="16"/>
      <c r="K84" s="16"/>
    </row>
    <row r="85" spans="1:15" ht="15" customHeight="1" x14ac:dyDescent="0.25">
      <c r="A85" s="269" t="s">
        <v>114</v>
      </c>
      <c r="B85" s="270"/>
      <c r="C85" s="270"/>
      <c r="D85" s="270"/>
      <c r="E85" s="270"/>
      <c r="F85" s="270"/>
      <c r="G85" s="270"/>
      <c r="H85" s="270"/>
      <c r="I85" s="271"/>
      <c r="J85" s="16"/>
      <c r="K85" s="16"/>
    </row>
    <row r="86" spans="1:15" ht="15" customHeight="1" x14ac:dyDescent="0.25">
      <c r="A86" s="43" t="s">
        <v>115</v>
      </c>
      <c r="B86" s="61" t="s">
        <v>116</v>
      </c>
      <c r="C86" s="60"/>
      <c r="D86" s="60"/>
      <c r="E86" s="60"/>
      <c r="F86" s="60"/>
      <c r="G86" s="60"/>
      <c r="H86" s="43" t="s">
        <v>71</v>
      </c>
      <c r="I86" s="43" t="s">
        <v>52</v>
      </c>
      <c r="J86" s="16"/>
      <c r="K86" s="16"/>
    </row>
    <row r="87" spans="1:15" ht="15" customHeight="1" x14ac:dyDescent="0.25">
      <c r="A87" s="27" t="s">
        <v>30</v>
      </c>
      <c r="B87" s="63" t="s">
        <v>178</v>
      </c>
      <c r="C87" s="64"/>
      <c r="D87" s="64"/>
      <c r="E87" s="64"/>
      <c r="F87" s="64"/>
      <c r="G87" s="64"/>
      <c r="H87" s="56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156" t="s">
        <v>32</v>
      </c>
      <c r="B88" s="157" t="s">
        <v>117</v>
      </c>
      <c r="C88" s="158"/>
      <c r="D88" s="158"/>
      <c r="E88" s="158"/>
      <c r="F88" s="158"/>
      <c r="G88" s="158"/>
      <c r="H88" s="168">
        <f>(1/30/12)</f>
        <v>2.7777777777777779E-3</v>
      </c>
      <c r="I88" s="170">
        <f t="shared" ref="I88:I92" si="2">H88*$H$34</f>
        <v>6.9052777777777781</v>
      </c>
      <c r="J88" s="333"/>
      <c r="K88" s="103"/>
      <c r="L88" s="14"/>
      <c r="M88" s="14"/>
      <c r="O88" s="65"/>
    </row>
    <row r="89" spans="1:15" ht="15" customHeight="1" x14ac:dyDescent="0.25">
      <c r="A89" s="156" t="s">
        <v>35</v>
      </c>
      <c r="B89" s="157" t="s">
        <v>118</v>
      </c>
      <c r="C89" s="158"/>
      <c r="D89" s="158"/>
      <c r="E89" s="158"/>
      <c r="F89" s="158"/>
      <c r="G89" s="158"/>
      <c r="H89" s="168">
        <f>0.0162*0.5*(5/30/12)</f>
        <v>1.1249999999999998E-4</v>
      </c>
      <c r="I89" s="170">
        <f t="shared" si="2"/>
        <v>0.27966374999999999</v>
      </c>
      <c r="J89" s="333"/>
      <c r="K89" s="104"/>
    </row>
    <row r="90" spans="1:15" ht="15" customHeight="1" x14ac:dyDescent="0.25">
      <c r="A90" s="156" t="s">
        <v>37</v>
      </c>
      <c r="B90" s="157" t="s">
        <v>119</v>
      </c>
      <c r="C90" s="158"/>
      <c r="D90" s="158"/>
      <c r="E90" s="158"/>
      <c r="F90" s="158"/>
      <c r="G90" s="158"/>
      <c r="H90" s="168">
        <f>(1/12+1/36)*(4/12)*0.5*0.0162</f>
        <v>2.9999999999999997E-4</v>
      </c>
      <c r="I90" s="170">
        <f t="shared" si="2"/>
        <v>0.74576999999999993</v>
      </c>
      <c r="J90" s="333"/>
      <c r="K90" s="16"/>
    </row>
    <row r="91" spans="1:15" ht="15" customHeight="1" x14ac:dyDescent="0.25">
      <c r="A91" s="156" t="s">
        <v>60</v>
      </c>
      <c r="B91" s="157" t="s">
        <v>120</v>
      </c>
      <c r="C91" s="158"/>
      <c r="D91" s="158"/>
      <c r="E91" s="158"/>
      <c r="F91" s="158"/>
      <c r="G91" s="158"/>
      <c r="H91" s="168">
        <f>(5/30/12)</f>
        <v>1.3888888888888888E-2</v>
      </c>
      <c r="I91" s="170">
        <f t="shared" si="2"/>
        <v>34.526388888888889</v>
      </c>
      <c r="J91" s="333"/>
      <c r="K91" s="16"/>
      <c r="M91" s="69"/>
    </row>
    <row r="92" spans="1:15" ht="15" customHeight="1" x14ac:dyDescent="0.25">
      <c r="A92" s="156" t="s">
        <v>62</v>
      </c>
      <c r="B92" s="157" t="s">
        <v>121</v>
      </c>
      <c r="C92" s="158"/>
      <c r="D92" s="158"/>
      <c r="E92" s="158"/>
      <c r="F92" s="158"/>
      <c r="G92" s="158"/>
      <c r="H92" s="168">
        <f>(15/30/12)*0.0122</f>
        <v>5.0833333333333329E-4</v>
      </c>
      <c r="I92" s="170">
        <f t="shared" si="2"/>
        <v>1.2636658333333333</v>
      </c>
      <c r="J92" s="333"/>
      <c r="K92" s="16"/>
    </row>
    <row r="93" spans="1:15" ht="15" customHeight="1" x14ac:dyDescent="0.25">
      <c r="A93" s="27"/>
      <c r="B93" s="63"/>
      <c r="C93" s="64"/>
      <c r="D93" s="64"/>
      <c r="E93" s="64"/>
      <c r="F93" s="64"/>
      <c r="G93" s="64"/>
      <c r="H93" s="56"/>
      <c r="I93" s="34">
        <f t="shared" ref="I93:I97" si="3">H93*$H$34</f>
        <v>0</v>
      </c>
      <c r="J93" s="16"/>
      <c r="K93" s="16"/>
    </row>
    <row r="94" spans="1:15" ht="15" customHeight="1" x14ac:dyDescent="0.25">
      <c r="A94" s="27"/>
      <c r="B94" s="63"/>
      <c r="C94" s="64"/>
      <c r="D94" s="64"/>
      <c r="E94" s="64"/>
      <c r="F94" s="64"/>
      <c r="G94" s="64"/>
      <c r="H94" s="56"/>
      <c r="I94" s="34">
        <f t="shared" si="3"/>
        <v>0</v>
      </c>
      <c r="J94" s="16"/>
      <c r="K94" s="16"/>
    </row>
    <row r="95" spans="1:15" ht="15" customHeight="1" x14ac:dyDescent="0.25">
      <c r="A95" s="27"/>
      <c r="B95" s="63"/>
      <c r="C95" s="64"/>
      <c r="D95" s="64"/>
      <c r="E95" s="64"/>
      <c r="F95" s="64"/>
      <c r="G95" s="64"/>
      <c r="H95" s="56"/>
      <c r="I95" s="34">
        <f t="shared" si="3"/>
        <v>0</v>
      </c>
      <c r="J95" s="16"/>
      <c r="K95" s="16"/>
    </row>
    <row r="96" spans="1:15" ht="15" customHeight="1" x14ac:dyDescent="0.25">
      <c r="A96" s="27"/>
      <c r="B96" s="63"/>
      <c r="C96" s="64"/>
      <c r="D96" s="64"/>
      <c r="E96" s="64"/>
      <c r="F96" s="64"/>
      <c r="G96" s="64"/>
      <c r="H96" s="56"/>
      <c r="I96" s="34">
        <f t="shared" si="3"/>
        <v>0</v>
      </c>
      <c r="J96" s="16"/>
      <c r="K96" s="16"/>
    </row>
    <row r="97" spans="1:11" ht="15" customHeight="1" x14ac:dyDescent="0.25">
      <c r="A97" s="27"/>
      <c r="B97" s="63"/>
      <c r="C97" s="64"/>
      <c r="D97" s="64"/>
      <c r="E97" s="64"/>
      <c r="F97" s="64"/>
      <c r="G97" s="64"/>
      <c r="H97" s="56"/>
      <c r="I97" s="34">
        <f t="shared" si="3"/>
        <v>0</v>
      </c>
      <c r="J97" s="16"/>
      <c r="K97" s="16"/>
    </row>
    <row r="98" spans="1:11" ht="15" customHeight="1" x14ac:dyDescent="0.25">
      <c r="A98" s="239" t="s">
        <v>123</v>
      </c>
      <c r="B98" s="240"/>
      <c r="C98" s="240"/>
      <c r="D98" s="240"/>
      <c r="E98" s="240"/>
      <c r="F98" s="240"/>
      <c r="G98" s="241"/>
      <c r="H98" s="68">
        <f>SUM(H87:H97)</f>
        <v>3.3791203703703705E-2</v>
      </c>
      <c r="I98" s="34"/>
      <c r="J98" s="16"/>
      <c r="K98" s="16"/>
    </row>
    <row r="99" spans="1:11" ht="15" customHeight="1" x14ac:dyDescent="0.25">
      <c r="A99" s="27"/>
      <c r="B99" s="88"/>
      <c r="C99" s="89"/>
      <c r="D99" s="89"/>
      <c r="E99" s="89"/>
      <c r="F99" s="89"/>
      <c r="G99" s="89"/>
      <c r="H99" s="56"/>
      <c r="I99" s="34"/>
      <c r="J99" s="16"/>
      <c r="K99" s="16"/>
    </row>
    <row r="100" spans="1:11" ht="15" customHeight="1" x14ac:dyDescent="0.25">
      <c r="A100" s="27" t="s">
        <v>124</v>
      </c>
      <c r="B100" s="88" t="s">
        <v>162</v>
      </c>
      <c r="C100" s="89"/>
      <c r="D100" s="89"/>
      <c r="E100" s="89"/>
      <c r="F100" s="89"/>
      <c r="G100" s="89"/>
      <c r="H100" s="56">
        <f>H53</f>
        <v>0.34941000000000005</v>
      </c>
      <c r="I100" s="34">
        <f>H100*SUM(I87:I90)</f>
        <v>16.845579713531947</v>
      </c>
      <c r="J100" s="16"/>
      <c r="K100" s="16"/>
    </row>
    <row r="101" spans="1:11" ht="15" customHeight="1" x14ac:dyDescent="0.25">
      <c r="A101" s="239" t="s">
        <v>74</v>
      </c>
      <c r="B101" s="240"/>
      <c r="C101" s="240"/>
      <c r="D101" s="240"/>
      <c r="E101" s="240"/>
      <c r="F101" s="240"/>
      <c r="G101" s="241"/>
      <c r="H101" s="45">
        <f>H98+H99+H100</f>
        <v>0.38320120370370375</v>
      </c>
      <c r="I101" s="44">
        <f>SUM(I87:I97,I99:I100)</f>
        <v>100.84713300056899</v>
      </c>
      <c r="J101" s="16"/>
      <c r="K101" s="16"/>
    </row>
    <row r="102" spans="1:11" ht="15" customHeight="1" x14ac:dyDescent="0.25">
      <c r="A102" s="242"/>
      <c r="B102" s="242"/>
      <c r="C102" s="242"/>
      <c r="D102" s="242"/>
      <c r="E102" s="242"/>
      <c r="F102" s="242"/>
      <c r="G102" s="242"/>
      <c r="H102" s="242"/>
      <c r="I102" s="242"/>
      <c r="J102" s="16"/>
      <c r="K102" s="16"/>
    </row>
    <row r="103" spans="1:11" ht="15" customHeight="1" x14ac:dyDescent="0.25">
      <c r="A103" s="243" t="s">
        <v>126</v>
      </c>
      <c r="B103" s="243"/>
      <c r="C103" s="243"/>
      <c r="D103" s="243"/>
      <c r="E103" s="243"/>
      <c r="F103" s="243"/>
      <c r="G103" s="243"/>
      <c r="H103" s="243"/>
      <c r="I103" s="243"/>
      <c r="J103" s="16"/>
      <c r="K103" s="16"/>
    </row>
    <row r="104" spans="1:11" ht="15" customHeight="1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16"/>
      <c r="K104" s="16"/>
    </row>
    <row r="105" spans="1:11" ht="15" customHeight="1" x14ac:dyDescent="0.25">
      <c r="A105" s="42">
        <v>4</v>
      </c>
      <c r="B105" s="96" t="s">
        <v>102</v>
      </c>
      <c r="C105" s="97"/>
      <c r="D105" s="97"/>
      <c r="E105" s="97"/>
      <c r="F105" s="97"/>
      <c r="G105" s="97"/>
      <c r="H105" s="211" t="s">
        <v>52</v>
      </c>
      <c r="I105" s="211"/>
      <c r="J105" s="16"/>
      <c r="K105" s="16"/>
    </row>
    <row r="106" spans="1:11" ht="15" customHeight="1" x14ac:dyDescent="0.25">
      <c r="A106" s="28" t="s">
        <v>115</v>
      </c>
      <c r="B106" s="94" t="s">
        <v>127</v>
      </c>
      <c r="C106" s="95"/>
      <c r="D106" s="95"/>
      <c r="E106" s="95"/>
      <c r="F106" s="95"/>
      <c r="G106" s="95"/>
      <c r="H106" s="210">
        <f>I101</f>
        <v>100.84713300056899</v>
      </c>
      <c r="I106" s="210"/>
      <c r="J106" s="16"/>
      <c r="K106" s="16"/>
    </row>
    <row r="107" spans="1:11" ht="15" customHeight="1" x14ac:dyDescent="0.25">
      <c r="A107" s="61" t="s">
        <v>74</v>
      </c>
      <c r="B107" s="60"/>
      <c r="C107" s="60"/>
      <c r="D107" s="60"/>
      <c r="E107" s="60"/>
      <c r="F107" s="60"/>
      <c r="G107" s="60"/>
      <c r="H107" s="245">
        <f>SUM(H106:I106)</f>
        <v>100.84713300056899</v>
      </c>
      <c r="I107" s="245"/>
      <c r="J107" s="16"/>
      <c r="K107" s="16"/>
    </row>
    <row r="108" spans="1:11" ht="15" customHeight="1" x14ac:dyDescent="0.25">
      <c r="A108" s="236"/>
      <c r="B108" s="236"/>
      <c r="C108" s="236"/>
      <c r="D108" s="236"/>
      <c r="E108" s="236"/>
      <c r="F108" s="236"/>
      <c r="G108" s="236"/>
      <c r="H108" s="236"/>
      <c r="I108" s="236"/>
      <c r="J108" s="16"/>
      <c r="K108" s="16"/>
    </row>
    <row r="109" spans="1:11" ht="15" customHeight="1" x14ac:dyDescent="0.25">
      <c r="A109" s="224" t="s">
        <v>128</v>
      </c>
      <c r="B109" s="225"/>
      <c r="C109" s="225"/>
      <c r="D109" s="225"/>
      <c r="E109" s="225"/>
      <c r="F109" s="225"/>
      <c r="G109" s="225"/>
      <c r="H109" s="225"/>
      <c r="I109" s="226"/>
      <c r="J109" s="16"/>
      <c r="K109" s="16"/>
    </row>
    <row r="110" spans="1:11" ht="15" customHeight="1" x14ac:dyDescent="0.25">
      <c r="A110" s="43">
        <v>5</v>
      </c>
      <c r="B110" s="237" t="s">
        <v>129</v>
      </c>
      <c r="C110" s="237"/>
      <c r="D110" s="237"/>
      <c r="E110" s="237"/>
      <c r="F110" s="237"/>
      <c r="G110" s="237"/>
      <c r="H110" s="238" t="s">
        <v>52</v>
      </c>
      <c r="I110" s="238"/>
      <c r="J110" s="16"/>
      <c r="K110" s="16"/>
    </row>
    <row r="111" spans="1:11" ht="15" customHeight="1" x14ac:dyDescent="0.25">
      <c r="A111" s="28" t="s">
        <v>30</v>
      </c>
      <c r="B111" s="228" t="s">
        <v>130</v>
      </c>
      <c r="C111" s="229"/>
      <c r="D111" s="229"/>
      <c r="E111" s="229"/>
      <c r="F111" s="229"/>
      <c r="G111" s="230"/>
      <c r="H111" s="231">
        <v>0</v>
      </c>
      <c r="I111" s="231"/>
      <c r="J111" s="317"/>
      <c r="K111" s="16"/>
    </row>
    <row r="112" spans="1:11" ht="15" customHeight="1" x14ac:dyDescent="0.25">
      <c r="A112" s="28" t="s">
        <v>32</v>
      </c>
      <c r="B112" s="233" t="s">
        <v>131</v>
      </c>
      <c r="C112" s="234"/>
      <c r="D112" s="234"/>
      <c r="E112" s="234"/>
      <c r="F112" s="234"/>
      <c r="G112" s="235"/>
      <c r="H112" s="231">
        <v>0</v>
      </c>
      <c r="I112" s="231"/>
      <c r="J112" s="317"/>
      <c r="K112" s="16"/>
    </row>
    <row r="113" spans="1:12" ht="15" customHeight="1" x14ac:dyDescent="0.25">
      <c r="A113" s="211" t="s">
        <v>26</v>
      </c>
      <c r="B113" s="211"/>
      <c r="C113" s="211"/>
      <c r="D113" s="211"/>
      <c r="E113" s="211"/>
      <c r="F113" s="211"/>
      <c r="G113" s="211"/>
      <c r="H113" s="213">
        <f>SUM(H111:I112)</f>
        <v>0</v>
      </c>
      <c r="I113" s="213"/>
      <c r="J113" s="16"/>
      <c r="K113" s="16"/>
    </row>
    <row r="114" spans="1:12" ht="15" customHeight="1" x14ac:dyDescent="0.25">
      <c r="A114" s="223"/>
      <c r="B114" s="223"/>
      <c r="C114" s="223"/>
      <c r="D114" s="223"/>
      <c r="E114" s="223"/>
      <c r="F114" s="223"/>
      <c r="G114" s="223"/>
      <c r="H114" s="223"/>
      <c r="I114" s="223"/>
      <c r="J114" s="16"/>
      <c r="K114" s="16"/>
    </row>
    <row r="115" spans="1:12" ht="15" customHeight="1" x14ac:dyDescent="0.25">
      <c r="A115" s="224" t="s">
        <v>133</v>
      </c>
      <c r="B115" s="225"/>
      <c r="C115" s="225"/>
      <c r="D115" s="225"/>
      <c r="E115" s="225"/>
      <c r="F115" s="225"/>
      <c r="G115" s="225"/>
      <c r="H115" s="225"/>
      <c r="I115" s="226"/>
      <c r="J115" s="16"/>
      <c r="K115" s="16"/>
    </row>
    <row r="116" spans="1:12" ht="15" customHeight="1" x14ac:dyDescent="0.25">
      <c r="A116" s="42">
        <v>6</v>
      </c>
      <c r="B116" s="227" t="s">
        <v>134</v>
      </c>
      <c r="C116" s="227"/>
      <c r="D116" s="227"/>
      <c r="E116" s="227"/>
      <c r="F116" s="227"/>
      <c r="G116" s="227"/>
      <c r="H116" s="42" t="s">
        <v>71</v>
      </c>
      <c r="I116" s="42" t="s">
        <v>52</v>
      </c>
      <c r="J116" s="16"/>
      <c r="K116" s="16"/>
    </row>
    <row r="117" spans="1:12" ht="15" customHeight="1" x14ac:dyDescent="0.25">
      <c r="A117" s="159" t="s">
        <v>30</v>
      </c>
      <c r="B117" s="216" t="s">
        <v>135</v>
      </c>
      <c r="C117" s="216"/>
      <c r="D117" s="216"/>
      <c r="E117" s="216"/>
      <c r="F117" s="216"/>
      <c r="G117" s="216"/>
      <c r="H117" s="171">
        <v>1.4999999999999999E-2</v>
      </c>
      <c r="I117" s="172">
        <f>H133*H117</f>
        <v>72.388612591807359</v>
      </c>
      <c r="J117" s="16"/>
      <c r="K117" s="16"/>
      <c r="L117" s="54"/>
    </row>
    <row r="118" spans="1:12" ht="15" customHeight="1" x14ac:dyDescent="0.25">
      <c r="A118" s="159" t="s">
        <v>32</v>
      </c>
      <c r="B118" s="216" t="s">
        <v>136</v>
      </c>
      <c r="C118" s="216"/>
      <c r="D118" s="216"/>
      <c r="E118" s="216"/>
      <c r="F118" s="216"/>
      <c r="G118" s="216"/>
      <c r="H118" s="171">
        <v>2.1000000000000001E-2</v>
      </c>
      <c r="I118" s="172">
        <f>(I117+H133)*H118</f>
        <v>102.86421849295827</v>
      </c>
      <c r="J118" s="16"/>
      <c r="K118" s="16"/>
      <c r="L118" s="53"/>
    </row>
    <row r="119" spans="1:12" ht="15" customHeight="1" x14ac:dyDescent="0.25">
      <c r="A119" s="28" t="s">
        <v>35</v>
      </c>
      <c r="B119" s="209" t="s">
        <v>137</v>
      </c>
      <c r="C119" s="209"/>
      <c r="D119" s="209"/>
      <c r="E119" s="209"/>
      <c r="F119" s="209"/>
      <c r="G119" s="209"/>
      <c r="H119" s="38">
        <f>SUM(H120:H122)</f>
        <v>8.6499999999999994E-2</v>
      </c>
      <c r="I119" s="105">
        <f>((H133+I117+I118)/(1-H119))*H119</f>
        <v>473.56362251587819</v>
      </c>
      <c r="J119" s="16"/>
      <c r="K119" s="16"/>
    </row>
    <row r="120" spans="1:12" ht="15" customHeight="1" x14ac:dyDescent="0.25">
      <c r="A120" s="232" t="s">
        <v>138</v>
      </c>
      <c r="B120" s="232"/>
      <c r="C120" s="218" t="s">
        <v>139</v>
      </c>
      <c r="D120" s="160" t="s">
        <v>140</v>
      </c>
      <c r="E120" s="161"/>
      <c r="F120" s="161"/>
      <c r="G120" s="162"/>
      <c r="H120" s="171">
        <v>6.4999999999999997E-3</v>
      </c>
      <c r="I120" s="172">
        <f>((H133+I117+I118)/(1-H119))*H120</f>
        <v>35.585705738187379</v>
      </c>
      <c r="J120" s="16"/>
      <c r="K120" s="16"/>
    </row>
    <row r="121" spans="1:12" ht="15" customHeight="1" x14ac:dyDescent="0.25">
      <c r="A121" s="232" t="s">
        <v>141</v>
      </c>
      <c r="B121" s="232"/>
      <c r="C121" s="219"/>
      <c r="D121" s="160" t="s">
        <v>142</v>
      </c>
      <c r="E121" s="161"/>
      <c r="F121" s="161"/>
      <c r="G121" s="162"/>
      <c r="H121" s="171">
        <v>0.03</v>
      </c>
      <c r="I121" s="172">
        <f>((H133+I117+I118)/(1-H119))*H121</f>
        <v>164.24171879163407</v>
      </c>
      <c r="J121" s="16"/>
      <c r="K121" s="16"/>
    </row>
    <row r="122" spans="1:12" ht="15" customHeight="1" x14ac:dyDescent="0.25">
      <c r="A122" s="232" t="s">
        <v>143</v>
      </c>
      <c r="B122" s="232"/>
      <c r="C122" s="39" t="s">
        <v>144</v>
      </c>
      <c r="D122" s="29" t="s">
        <v>145</v>
      </c>
      <c r="E122" s="30"/>
      <c r="F122" s="30"/>
      <c r="G122" s="32"/>
      <c r="H122" s="38">
        <v>0.05</v>
      </c>
      <c r="I122" s="105">
        <f>((H133+I117+I118)/(1-H119))*H122</f>
        <v>273.73619798605677</v>
      </c>
      <c r="J122" s="16"/>
      <c r="K122" s="16"/>
    </row>
    <row r="123" spans="1:12" ht="15" customHeight="1" x14ac:dyDescent="0.25">
      <c r="A123" s="211" t="s">
        <v>26</v>
      </c>
      <c r="B123" s="211"/>
      <c r="C123" s="211"/>
      <c r="D123" s="211"/>
      <c r="E123" s="211"/>
      <c r="F123" s="211"/>
      <c r="G123" s="211"/>
      <c r="H123" s="41">
        <f>H119+H118+H117</f>
        <v>0.1225</v>
      </c>
      <c r="I123" s="40">
        <f>SUM(I117:I119)</f>
        <v>648.81645360064385</v>
      </c>
      <c r="J123" s="16"/>
      <c r="K123" s="16"/>
    </row>
    <row r="124" spans="1:12" ht="15" customHeight="1" x14ac:dyDescent="0.25">
      <c r="A124" s="208"/>
      <c r="B124" s="208"/>
      <c r="C124" s="208"/>
      <c r="D124" s="208"/>
      <c r="E124" s="208"/>
      <c r="F124" s="208"/>
      <c r="G124" s="208"/>
      <c r="H124" s="208"/>
      <c r="I124" s="208"/>
      <c r="J124" s="16"/>
      <c r="K124" s="16"/>
    </row>
    <row r="125" spans="1:12" ht="15" customHeight="1" x14ac:dyDescent="0.25">
      <c r="A125" s="214" t="s">
        <v>146</v>
      </c>
      <c r="B125" s="214"/>
      <c r="C125" s="214"/>
      <c r="D125" s="214"/>
      <c r="E125" s="214"/>
      <c r="F125" s="214"/>
      <c r="G125" s="214"/>
      <c r="H125" s="214"/>
      <c r="I125" s="214"/>
      <c r="J125" s="16"/>
      <c r="K125" s="16"/>
    </row>
    <row r="126" spans="1:12" ht="15" customHeight="1" x14ac:dyDescent="0.25">
      <c r="A126" s="215"/>
      <c r="B126" s="215"/>
      <c r="C126" s="215"/>
      <c r="D126" s="215"/>
      <c r="E126" s="215"/>
      <c r="F126" s="215"/>
      <c r="G126" s="215"/>
      <c r="H126" s="215"/>
      <c r="I126" s="215"/>
      <c r="J126" s="16"/>
      <c r="K126" s="16"/>
    </row>
    <row r="127" spans="1:12" ht="15" customHeight="1" x14ac:dyDescent="0.25">
      <c r="A127" s="211" t="s">
        <v>147</v>
      </c>
      <c r="B127" s="211"/>
      <c r="C127" s="211"/>
      <c r="D127" s="211"/>
      <c r="E127" s="211"/>
      <c r="F127" s="211"/>
      <c r="G127" s="211"/>
      <c r="H127" s="211" t="s">
        <v>52</v>
      </c>
      <c r="I127" s="211"/>
      <c r="J127" s="16"/>
      <c r="K127" s="16"/>
    </row>
    <row r="128" spans="1:12" ht="15" customHeight="1" x14ac:dyDescent="0.25">
      <c r="A128" s="28" t="s">
        <v>30</v>
      </c>
      <c r="B128" s="209" t="s">
        <v>148</v>
      </c>
      <c r="C128" s="209"/>
      <c r="D128" s="209"/>
      <c r="E128" s="209"/>
      <c r="F128" s="209"/>
      <c r="G128" s="209"/>
      <c r="H128" s="210">
        <f>H34</f>
        <v>2485.9</v>
      </c>
      <c r="I128" s="210"/>
      <c r="J128" s="16"/>
      <c r="K128" s="16"/>
    </row>
    <row r="129" spans="1:11" ht="15" customHeight="1" x14ac:dyDescent="0.25">
      <c r="A129" s="28" t="s">
        <v>32</v>
      </c>
      <c r="B129" s="209" t="s">
        <v>149</v>
      </c>
      <c r="C129" s="209"/>
      <c r="D129" s="209"/>
      <c r="E129" s="209"/>
      <c r="F129" s="209"/>
      <c r="G129" s="209"/>
      <c r="H129" s="210">
        <f>H72</f>
        <v>2077.0460644171444</v>
      </c>
      <c r="I129" s="210"/>
      <c r="J129" s="16"/>
      <c r="K129" s="16"/>
    </row>
    <row r="130" spans="1:11" ht="15" customHeight="1" x14ac:dyDescent="0.25">
      <c r="A130" s="28" t="s">
        <v>35</v>
      </c>
      <c r="B130" s="209" t="s">
        <v>150</v>
      </c>
      <c r="C130" s="209"/>
      <c r="D130" s="209"/>
      <c r="E130" s="209"/>
      <c r="F130" s="209"/>
      <c r="G130" s="209"/>
      <c r="H130" s="210">
        <f>H82</f>
        <v>162.11430870277781</v>
      </c>
      <c r="I130" s="210"/>
      <c r="J130" s="16"/>
      <c r="K130" s="16"/>
    </row>
    <row r="131" spans="1:11" ht="15" customHeight="1" x14ac:dyDescent="0.25">
      <c r="A131" s="28" t="s">
        <v>37</v>
      </c>
      <c r="B131" s="209" t="s">
        <v>151</v>
      </c>
      <c r="C131" s="209"/>
      <c r="D131" s="209"/>
      <c r="E131" s="209"/>
      <c r="F131" s="209"/>
      <c r="G131" s="209"/>
      <c r="H131" s="210">
        <f>H107</f>
        <v>100.84713300056899</v>
      </c>
      <c r="I131" s="210"/>
      <c r="J131" s="16"/>
      <c r="K131" s="16"/>
    </row>
    <row r="132" spans="1:11" ht="15" customHeight="1" x14ac:dyDescent="0.25">
      <c r="A132" s="28" t="s">
        <v>60</v>
      </c>
      <c r="B132" s="209" t="s">
        <v>152</v>
      </c>
      <c r="C132" s="209"/>
      <c r="D132" s="209"/>
      <c r="E132" s="209"/>
      <c r="F132" s="209"/>
      <c r="G132" s="209"/>
      <c r="H132" s="210">
        <f>H113</f>
        <v>0</v>
      </c>
      <c r="I132" s="210"/>
      <c r="J132" s="16"/>
      <c r="K132" s="16"/>
    </row>
    <row r="133" spans="1:11" ht="15" customHeight="1" x14ac:dyDescent="0.25">
      <c r="A133" s="211" t="s">
        <v>153</v>
      </c>
      <c r="B133" s="211"/>
      <c r="C133" s="211"/>
      <c r="D133" s="211"/>
      <c r="E133" s="211"/>
      <c r="F133" s="211"/>
      <c r="G133" s="211"/>
      <c r="H133" s="213">
        <f>SUM(H128:I132)</f>
        <v>4825.9075061204912</v>
      </c>
      <c r="I133" s="213"/>
      <c r="J133" s="16"/>
      <c r="K133" s="16"/>
    </row>
    <row r="134" spans="1:11" ht="15" customHeight="1" x14ac:dyDescent="0.25">
      <c r="A134" s="28" t="s">
        <v>62</v>
      </c>
      <c r="B134" s="209" t="s">
        <v>154</v>
      </c>
      <c r="C134" s="209"/>
      <c r="D134" s="209"/>
      <c r="E134" s="209"/>
      <c r="F134" s="209"/>
      <c r="G134" s="209"/>
      <c r="H134" s="210">
        <f>I123</f>
        <v>648.81645360064385</v>
      </c>
      <c r="I134" s="210"/>
      <c r="J134" s="16"/>
      <c r="K134" s="16"/>
    </row>
    <row r="135" spans="1:11" ht="15" customHeight="1" x14ac:dyDescent="0.25">
      <c r="A135" s="211" t="s">
        <v>155</v>
      </c>
      <c r="B135" s="211"/>
      <c r="C135" s="211"/>
      <c r="D135" s="211"/>
      <c r="E135" s="211"/>
      <c r="F135" s="211"/>
      <c r="G135" s="211"/>
      <c r="H135" s="212">
        <f>(H133+H134)</f>
        <v>5474.7239597211355</v>
      </c>
      <c r="I135" s="212"/>
      <c r="J135" s="16"/>
      <c r="K135" s="16"/>
    </row>
    <row r="136" spans="1:11" ht="15" customHeight="1" x14ac:dyDescent="0.25">
      <c r="A136" s="208"/>
      <c r="B136" s="208"/>
      <c r="C136" s="208"/>
      <c r="D136" s="208"/>
      <c r="E136" s="208"/>
      <c r="F136" s="208"/>
      <c r="G136" s="208"/>
      <c r="H136" s="208"/>
      <c r="I136" s="208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156</v>
      </c>
      <c r="C139" s="12">
        <v>4.1999999999999997E-3</v>
      </c>
    </row>
    <row r="140" spans="1:11" ht="15" hidden="1" customHeight="1" x14ac:dyDescent="0.25">
      <c r="B140" s="13" t="s">
        <v>136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14" t="s">
        <v>157</v>
      </c>
      <c r="B145" s="214"/>
      <c r="C145" s="214"/>
      <c r="D145" s="214"/>
      <c r="E145" s="214"/>
      <c r="F145" s="214"/>
      <c r="G145" s="214"/>
      <c r="H145" s="214"/>
      <c r="I145" s="214"/>
      <c r="K145" s="49"/>
    </row>
    <row r="146" spans="1:11" ht="15" customHeight="1" x14ac:dyDescent="0.25">
      <c r="A146" s="98"/>
      <c r="B146" s="98"/>
      <c r="C146" s="98"/>
      <c r="D146" s="98"/>
      <c r="E146" s="98"/>
      <c r="F146" s="98"/>
      <c r="G146" s="98"/>
      <c r="H146" s="98"/>
      <c r="I146" s="98"/>
    </row>
    <row r="147" spans="1:11" ht="15" customHeight="1" x14ac:dyDescent="0.25">
      <c r="A147" s="211" t="s">
        <v>158</v>
      </c>
      <c r="B147" s="211"/>
      <c r="C147" s="211"/>
      <c r="D147" s="211"/>
      <c r="E147" s="211"/>
      <c r="F147" s="211"/>
      <c r="G147" s="211"/>
      <c r="H147" s="211" t="s">
        <v>52</v>
      </c>
      <c r="I147" s="211"/>
    </row>
    <row r="148" spans="1:11" ht="15" customHeight="1" x14ac:dyDescent="0.25">
      <c r="A148" s="28" t="s">
        <v>30</v>
      </c>
      <c r="B148" s="209" t="s">
        <v>159</v>
      </c>
      <c r="C148" s="209"/>
      <c r="D148" s="209"/>
      <c r="E148" s="209"/>
      <c r="F148" s="209"/>
      <c r="G148" s="209"/>
      <c r="H148" s="210">
        <f>I39</f>
        <v>207.07547</v>
      </c>
      <c r="I148" s="210"/>
    </row>
    <row r="149" spans="1:11" ht="15" customHeight="1" x14ac:dyDescent="0.25">
      <c r="A149" s="28" t="s">
        <v>32</v>
      </c>
      <c r="B149" s="209" t="s">
        <v>181</v>
      </c>
      <c r="C149" s="209"/>
      <c r="D149" s="209"/>
      <c r="E149" s="209"/>
      <c r="F149" s="209"/>
      <c r="G149" s="209"/>
      <c r="H149" s="210">
        <f>I40</f>
        <v>276.21111111111111</v>
      </c>
      <c r="I149" s="210"/>
    </row>
    <row r="150" spans="1:11" ht="15" customHeight="1" x14ac:dyDescent="0.25">
      <c r="A150" s="28" t="s">
        <v>35</v>
      </c>
      <c r="B150" s="209" t="s">
        <v>160</v>
      </c>
      <c r="C150" s="209"/>
      <c r="D150" s="209"/>
      <c r="E150" s="209"/>
      <c r="F150" s="209"/>
      <c r="G150" s="209"/>
      <c r="H150" s="290">
        <f>H82</f>
        <v>162.11430870277781</v>
      </c>
      <c r="I150" s="291"/>
    </row>
    <row r="151" spans="1:11" ht="15" customHeight="1" x14ac:dyDescent="0.25">
      <c r="A151" s="28" t="s">
        <v>37</v>
      </c>
      <c r="B151" s="209" t="s">
        <v>176</v>
      </c>
      <c r="C151" s="209"/>
      <c r="D151" s="209"/>
      <c r="E151" s="209"/>
      <c r="F151" s="209"/>
      <c r="G151" s="209"/>
      <c r="H151" s="290">
        <f>I101</f>
        <v>100.84713300056899</v>
      </c>
      <c r="I151" s="291"/>
    </row>
    <row r="152" spans="1:11" ht="15" customHeight="1" x14ac:dyDescent="0.25">
      <c r="A152" s="239" t="s">
        <v>161</v>
      </c>
      <c r="B152" s="240"/>
      <c r="C152" s="240"/>
      <c r="D152" s="240"/>
      <c r="E152" s="240"/>
      <c r="F152" s="240"/>
      <c r="G152" s="241"/>
      <c r="H152" s="328">
        <f>SUM(H148:I151)</f>
        <v>746.24802281445784</v>
      </c>
      <c r="I152" s="329"/>
    </row>
  </sheetData>
  <mergeCells count="173">
    <mergeCell ref="J76:J81"/>
    <mergeCell ref="J88:J92"/>
    <mergeCell ref="J111:J112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21:G21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H113:I113"/>
    <mergeCell ref="A114:I114"/>
    <mergeCell ref="A115:I115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</mergeCells>
  <dataValidations count="1">
    <dataValidation allowBlank="1" sqref="A1 A125" xr:uid="{D63CD99D-CCA8-4C14-9F0A-B99527BF7B45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C968B-1467-4BFB-9D73-C36A3A7C66DC}">
  <sheetPr>
    <tabColor rgb="FF7030A0"/>
  </sheetPr>
  <dimension ref="A1:Q152"/>
  <sheetViews>
    <sheetView showGridLines="0" topLeftCell="A37" zoomScaleNormal="100" zoomScaleSheetLayoutView="100" workbookViewId="0">
      <selection activeCell="H47" sqref="H47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304" t="s">
        <v>27</v>
      </c>
      <c r="B1" s="304"/>
      <c r="C1" s="304"/>
      <c r="D1" s="304"/>
      <c r="E1" s="304"/>
      <c r="F1" s="304"/>
      <c r="G1" s="304"/>
      <c r="H1" s="304"/>
      <c r="I1" s="304"/>
      <c r="J1" s="16"/>
      <c r="K1" s="16"/>
    </row>
    <row r="2" spans="1:11" ht="15" customHeight="1" x14ac:dyDescent="0.25">
      <c r="A2" s="242"/>
      <c r="B2" s="242"/>
      <c r="C2" s="242"/>
      <c r="D2" s="242"/>
      <c r="E2" s="242"/>
      <c r="F2" s="242"/>
      <c r="G2" s="242"/>
      <c r="H2" s="242"/>
      <c r="I2" s="242"/>
      <c r="J2" s="16"/>
      <c r="K2" s="16"/>
    </row>
    <row r="3" spans="1:11" ht="15" customHeight="1" x14ac:dyDescent="0.25">
      <c r="A3" s="19"/>
      <c r="B3" s="20" t="s">
        <v>28</v>
      </c>
      <c r="C3" s="305" t="s">
        <v>255</v>
      </c>
      <c r="D3" s="305"/>
      <c r="E3" s="305"/>
      <c r="F3" s="305"/>
      <c r="G3" s="305"/>
      <c r="H3" s="305"/>
      <c r="I3" s="305"/>
      <c r="J3" s="16"/>
      <c r="K3" s="16"/>
    </row>
    <row r="4" spans="1:11" ht="15" customHeight="1" x14ac:dyDescent="0.25">
      <c r="A4" s="19"/>
      <c r="B4" s="21" t="s">
        <v>256</v>
      </c>
      <c r="C4" s="306"/>
      <c r="D4" s="306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257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42"/>
      <c r="B6" s="242"/>
      <c r="C6" s="242"/>
      <c r="D6" s="242"/>
      <c r="E6" s="242"/>
      <c r="F6" s="242"/>
      <c r="G6" s="242"/>
      <c r="H6" s="242"/>
      <c r="I6" s="242"/>
      <c r="J6" s="16"/>
      <c r="K6" s="16"/>
    </row>
    <row r="7" spans="1:11" ht="15" customHeight="1" x14ac:dyDescent="0.25">
      <c r="A7" s="303" t="s">
        <v>29</v>
      </c>
      <c r="B7" s="303"/>
      <c r="C7" s="303"/>
      <c r="D7" s="303"/>
      <c r="E7" s="303"/>
      <c r="F7" s="303"/>
      <c r="G7" s="303"/>
      <c r="H7" s="303"/>
      <c r="I7" s="303"/>
      <c r="J7" s="16"/>
      <c r="K7" s="16"/>
    </row>
    <row r="8" spans="1:11" ht="15" customHeight="1" x14ac:dyDescent="0.25">
      <c r="A8" s="23" t="s">
        <v>30</v>
      </c>
      <c r="B8" s="279" t="s">
        <v>31</v>
      </c>
      <c r="C8" s="279"/>
      <c r="D8" s="279"/>
      <c r="E8" s="279"/>
      <c r="F8" s="279"/>
      <c r="G8" s="309">
        <v>45439</v>
      </c>
      <c r="H8" s="307"/>
      <c r="I8" s="307"/>
      <c r="J8" s="16"/>
      <c r="K8" s="16"/>
    </row>
    <row r="9" spans="1:11" ht="15" customHeight="1" x14ac:dyDescent="0.25">
      <c r="A9" s="23" t="s">
        <v>32</v>
      </c>
      <c r="B9" s="279" t="s">
        <v>33</v>
      </c>
      <c r="C9" s="279"/>
      <c r="D9" s="279"/>
      <c r="E9" s="279"/>
      <c r="F9" s="279"/>
      <c r="G9" s="310" t="s">
        <v>34</v>
      </c>
      <c r="H9" s="311"/>
      <c r="I9" s="312"/>
      <c r="J9" s="16"/>
      <c r="K9" s="16"/>
    </row>
    <row r="10" spans="1:11" ht="15" customHeight="1" x14ac:dyDescent="0.25">
      <c r="A10" s="24" t="s">
        <v>35</v>
      </c>
      <c r="B10" s="313" t="s">
        <v>36</v>
      </c>
      <c r="C10" s="314"/>
      <c r="D10" s="314"/>
      <c r="E10" s="314"/>
      <c r="F10" s="314"/>
      <c r="G10" s="307" t="s">
        <v>250</v>
      </c>
      <c r="H10" s="307"/>
      <c r="I10" s="307"/>
      <c r="J10" s="16"/>
      <c r="K10" s="16"/>
    </row>
    <row r="11" spans="1:11" ht="15" customHeight="1" x14ac:dyDescent="0.25">
      <c r="A11" s="23" t="s">
        <v>37</v>
      </c>
      <c r="B11" s="25" t="s">
        <v>38</v>
      </c>
      <c r="C11" s="26"/>
      <c r="D11" s="26"/>
      <c r="E11" s="26"/>
      <c r="F11" s="26"/>
      <c r="G11" s="307">
        <v>3</v>
      </c>
      <c r="H11" s="307"/>
      <c r="I11" s="307"/>
      <c r="J11" s="16"/>
      <c r="K11" s="16"/>
    </row>
    <row r="12" spans="1:11" ht="15" customHeight="1" x14ac:dyDescent="0.25">
      <c r="A12" s="303" t="s">
        <v>39</v>
      </c>
      <c r="B12" s="303"/>
      <c r="C12" s="303"/>
      <c r="D12" s="303"/>
      <c r="E12" s="303"/>
      <c r="F12" s="303"/>
      <c r="G12" s="303"/>
      <c r="H12" s="303"/>
      <c r="I12" s="303"/>
      <c r="J12" s="16"/>
      <c r="K12" s="16"/>
    </row>
    <row r="13" spans="1:11" ht="15" customHeight="1" x14ac:dyDescent="0.25">
      <c r="A13" s="23">
        <v>1</v>
      </c>
      <c r="B13" s="279" t="s">
        <v>40</v>
      </c>
      <c r="C13" s="279"/>
      <c r="D13" s="279"/>
      <c r="E13" s="279"/>
      <c r="F13" s="279"/>
      <c r="G13" s="279"/>
      <c r="H13" s="307" t="s">
        <v>4</v>
      </c>
      <c r="I13" s="307"/>
      <c r="J13" s="16"/>
      <c r="K13" s="16"/>
    </row>
    <row r="14" spans="1:11" ht="15" customHeight="1" x14ac:dyDescent="0.25">
      <c r="A14" s="23">
        <v>2</v>
      </c>
      <c r="B14" s="279" t="s">
        <v>41</v>
      </c>
      <c r="C14" s="279"/>
      <c r="D14" s="279"/>
      <c r="E14" s="279"/>
      <c r="F14" s="279"/>
      <c r="G14" s="279"/>
      <c r="H14" s="308">
        <v>1</v>
      </c>
      <c r="I14" s="308"/>
      <c r="J14" s="16"/>
      <c r="K14" s="16"/>
    </row>
    <row r="15" spans="1:11" ht="15" customHeight="1" x14ac:dyDescent="0.25">
      <c r="A15" s="23">
        <v>3</v>
      </c>
      <c r="B15" s="25" t="s">
        <v>42</v>
      </c>
      <c r="C15" s="302" t="s">
        <v>11</v>
      </c>
      <c r="D15" s="302"/>
      <c r="E15" s="302"/>
      <c r="F15" s="302"/>
      <c r="G15" s="302"/>
      <c r="H15" s="302"/>
      <c r="I15" s="302"/>
      <c r="J15" s="16"/>
      <c r="K15" s="16"/>
    </row>
    <row r="16" spans="1:11" ht="15" customHeight="1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16"/>
      <c r="K16" s="16"/>
    </row>
    <row r="17" spans="1:14" ht="15" customHeight="1" x14ac:dyDescent="0.25">
      <c r="A17" s="303" t="s">
        <v>43</v>
      </c>
      <c r="B17" s="303"/>
      <c r="C17" s="303"/>
      <c r="D17" s="303"/>
      <c r="E17" s="303"/>
      <c r="F17" s="303"/>
      <c r="G17" s="303"/>
      <c r="H17" s="303"/>
      <c r="I17" s="303"/>
      <c r="J17" s="16"/>
      <c r="K17" s="16"/>
    </row>
    <row r="18" spans="1:14" ht="15" customHeight="1" x14ac:dyDescent="0.25">
      <c r="A18" s="238" t="s">
        <v>44</v>
      </c>
      <c r="B18" s="238"/>
      <c r="C18" s="238"/>
      <c r="D18" s="238"/>
      <c r="E18" s="238"/>
      <c r="F18" s="238"/>
      <c r="G18" s="238"/>
      <c r="H18" s="238"/>
      <c r="I18" s="238"/>
      <c r="J18" s="16"/>
      <c r="K18" s="16"/>
    </row>
    <row r="19" spans="1:14" x14ac:dyDescent="0.25">
      <c r="A19" s="27">
        <v>1</v>
      </c>
      <c r="B19" s="268" t="s">
        <v>45</v>
      </c>
      <c r="C19" s="268"/>
      <c r="D19" s="268"/>
      <c r="E19" s="268"/>
      <c r="F19" s="268"/>
      <c r="G19" s="268"/>
      <c r="H19" s="300" t="s">
        <v>251</v>
      </c>
      <c r="I19" s="301"/>
      <c r="J19" s="16"/>
      <c r="K19" s="16"/>
    </row>
    <row r="20" spans="1:14" ht="15" customHeight="1" x14ac:dyDescent="0.25">
      <c r="A20" s="27">
        <v>2</v>
      </c>
      <c r="B20" s="268" t="s">
        <v>46</v>
      </c>
      <c r="C20" s="268"/>
      <c r="D20" s="268"/>
      <c r="E20" s="268"/>
      <c r="F20" s="268"/>
      <c r="G20" s="268"/>
      <c r="H20" s="315" t="s">
        <v>253</v>
      </c>
      <c r="I20" s="316"/>
      <c r="J20" s="16"/>
      <c r="K20" s="16"/>
    </row>
    <row r="21" spans="1:14" ht="15" customHeight="1" x14ac:dyDescent="0.25">
      <c r="A21" s="156">
        <v>3</v>
      </c>
      <c r="B21" s="272" t="s">
        <v>47</v>
      </c>
      <c r="C21" s="272"/>
      <c r="D21" s="272"/>
      <c r="E21" s="272"/>
      <c r="F21" s="272"/>
      <c r="G21" s="272"/>
      <c r="H21" s="298">
        <v>2485.9</v>
      </c>
      <c r="I21" s="299"/>
      <c r="J21" s="16"/>
      <c r="K21" s="16"/>
    </row>
    <row r="22" spans="1:14" x14ac:dyDescent="0.25">
      <c r="A22" s="27">
        <v>4</v>
      </c>
      <c r="B22" s="268" t="s">
        <v>48</v>
      </c>
      <c r="C22" s="268"/>
      <c r="D22" s="268"/>
      <c r="E22" s="268"/>
      <c r="F22" s="268"/>
      <c r="G22" s="268"/>
      <c r="H22" s="300"/>
      <c r="I22" s="301"/>
      <c r="J22" s="16"/>
      <c r="K22" s="16"/>
    </row>
    <row r="23" spans="1:14" ht="15" customHeight="1" x14ac:dyDescent="0.25">
      <c r="A23" s="27">
        <v>5</v>
      </c>
      <c r="B23" s="268" t="s">
        <v>49</v>
      </c>
      <c r="C23" s="268"/>
      <c r="D23" s="268"/>
      <c r="E23" s="268"/>
      <c r="F23" s="268"/>
      <c r="G23" s="268"/>
      <c r="H23" s="282" t="s">
        <v>182</v>
      </c>
      <c r="I23" s="283"/>
      <c r="J23" s="16"/>
      <c r="K23" s="16"/>
    </row>
    <row r="24" spans="1:14" ht="1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16"/>
      <c r="K24" s="16"/>
    </row>
    <row r="25" spans="1:14" ht="15" customHeight="1" x14ac:dyDescent="0.25">
      <c r="A25" s="224" t="s">
        <v>50</v>
      </c>
      <c r="B25" s="225"/>
      <c r="C25" s="225"/>
      <c r="D25" s="225"/>
      <c r="E25" s="225"/>
      <c r="F25" s="225"/>
      <c r="G25" s="225"/>
      <c r="H25" s="225"/>
      <c r="I25" s="226"/>
      <c r="J25" s="16"/>
      <c r="K25" s="16"/>
      <c r="M25" s="49"/>
    </row>
    <row r="26" spans="1:14" ht="15" customHeight="1" x14ac:dyDescent="0.25">
      <c r="A26" s="43">
        <v>1</v>
      </c>
      <c r="B26" s="237" t="s">
        <v>51</v>
      </c>
      <c r="C26" s="237"/>
      <c r="D26" s="237"/>
      <c r="E26" s="237"/>
      <c r="F26" s="237"/>
      <c r="G26" s="237"/>
      <c r="H26" s="321" t="s">
        <v>52</v>
      </c>
      <c r="I26" s="321"/>
      <c r="J26" s="16"/>
      <c r="K26" s="16"/>
      <c r="M26" s="49"/>
    </row>
    <row r="27" spans="1:14" ht="15" customHeight="1" x14ac:dyDescent="0.25">
      <c r="A27" s="27" t="s">
        <v>30</v>
      </c>
      <c r="B27" s="279" t="s">
        <v>53</v>
      </c>
      <c r="C27" s="279"/>
      <c r="D27" s="279"/>
      <c r="E27" s="279"/>
      <c r="F27" s="279"/>
      <c r="G27" s="279"/>
      <c r="H27" s="320">
        <f>H21</f>
        <v>2485.9</v>
      </c>
      <c r="I27" s="320"/>
      <c r="J27" s="16"/>
      <c r="K27" s="16"/>
    </row>
    <row r="28" spans="1:14" ht="15" customHeight="1" x14ac:dyDescent="0.25">
      <c r="A28" s="28" t="s">
        <v>32</v>
      </c>
      <c r="B28" s="29" t="s">
        <v>54</v>
      </c>
      <c r="C28" s="30"/>
      <c r="D28" s="31" t="s">
        <v>55</v>
      </c>
      <c r="E28" s="31" t="s">
        <v>58</v>
      </c>
      <c r="F28" s="30"/>
      <c r="G28" s="32"/>
      <c r="H28" s="210">
        <f>IF(E28="N",0,H27*0.3)</f>
        <v>0</v>
      </c>
      <c r="I28" s="210"/>
      <c r="J28" s="16"/>
      <c r="K28" s="16"/>
    </row>
    <row r="29" spans="1:14" ht="15" customHeight="1" x14ac:dyDescent="0.25">
      <c r="A29" s="28" t="s">
        <v>35</v>
      </c>
      <c r="B29" s="29" t="s">
        <v>57</v>
      </c>
      <c r="C29" s="30"/>
      <c r="D29" s="31" t="s">
        <v>55</v>
      </c>
      <c r="E29" s="31" t="s">
        <v>58</v>
      </c>
      <c r="F29" s="280"/>
      <c r="G29" s="281"/>
      <c r="H29" s="291"/>
      <c r="I29" s="210"/>
      <c r="J29" s="16"/>
      <c r="K29" s="16"/>
      <c r="N29" s="55"/>
    </row>
    <row r="30" spans="1:14" ht="15" customHeight="1" x14ac:dyDescent="0.25">
      <c r="A30" s="27" t="s">
        <v>37</v>
      </c>
      <c r="B30" s="285" t="s">
        <v>59</v>
      </c>
      <c r="C30" s="286"/>
      <c r="D30" s="286"/>
      <c r="E30" s="286"/>
      <c r="F30" s="286"/>
      <c r="G30" s="287"/>
      <c r="H30" s="210"/>
      <c r="I30" s="210"/>
      <c r="J30" s="16"/>
      <c r="K30" s="16"/>
    </row>
    <row r="31" spans="1:14" ht="15" customHeight="1" x14ac:dyDescent="0.25">
      <c r="A31" s="27" t="s">
        <v>60</v>
      </c>
      <c r="B31" s="285" t="s">
        <v>61</v>
      </c>
      <c r="C31" s="286"/>
      <c r="D31" s="286"/>
      <c r="E31" s="286"/>
      <c r="F31" s="286"/>
      <c r="G31" s="287"/>
      <c r="H31" s="210"/>
      <c r="I31" s="210"/>
      <c r="J31" s="16"/>
      <c r="K31" s="16"/>
    </row>
    <row r="32" spans="1:14" ht="15" customHeight="1" x14ac:dyDescent="0.25">
      <c r="A32" s="23" t="s">
        <v>62</v>
      </c>
      <c r="B32" s="284" t="s">
        <v>63</v>
      </c>
      <c r="C32" s="284"/>
      <c r="D32" s="284"/>
      <c r="E32" s="284"/>
      <c r="F32" s="284"/>
      <c r="G32" s="284"/>
      <c r="H32" s="231"/>
      <c r="I32" s="231"/>
      <c r="J32" s="16"/>
      <c r="K32" s="16"/>
    </row>
    <row r="33" spans="1:17" ht="15" customHeight="1" x14ac:dyDescent="0.25">
      <c r="A33" s="27" t="s">
        <v>64</v>
      </c>
      <c r="B33" s="268" t="s">
        <v>65</v>
      </c>
      <c r="C33" s="268"/>
      <c r="D33" s="268"/>
      <c r="E33" s="268"/>
      <c r="F33" s="268"/>
      <c r="G33" s="268"/>
      <c r="H33" s="322"/>
      <c r="I33" s="322"/>
      <c r="J33" s="16"/>
      <c r="K33" s="16"/>
    </row>
    <row r="34" spans="1:17" ht="15" customHeight="1" x14ac:dyDescent="0.25">
      <c r="A34" s="238" t="s">
        <v>66</v>
      </c>
      <c r="B34" s="238"/>
      <c r="C34" s="238"/>
      <c r="D34" s="238"/>
      <c r="E34" s="238"/>
      <c r="F34" s="238"/>
      <c r="G34" s="238"/>
      <c r="H34" s="245">
        <f>SUM(H27:I33)</f>
        <v>2485.9</v>
      </c>
      <c r="I34" s="245"/>
      <c r="J34" s="16"/>
      <c r="K34" s="16"/>
    </row>
    <row r="35" spans="1:17" ht="15" customHeight="1" x14ac:dyDescent="0.25">
      <c r="A35" s="276"/>
      <c r="B35" s="276"/>
      <c r="C35" s="276"/>
      <c r="D35" s="276"/>
      <c r="E35" s="276"/>
      <c r="F35" s="276"/>
      <c r="G35" s="276"/>
      <c r="H35" s="276"/>
      <c r="I35" s="276"/>
      <c r="J35" s="16"/>
      <c r="K35" s="16"/>
      <c r="L35" s="53"/>
      <c r="N35" s="53"/>
    </row>
    <row r="36" spans="1:17" ht="15" customHeight="1" x14ac:dyDescent="0.25">
      <c r="A36" s="224" t="s">
        <v>67</v>
      </c>
      <c r="B36" s="225"/>
      <c r="C36" s="225"/>
      <c r="D36" s="225"/>
      <c r="E36" s="225"/>
      <c r="F36" s="225"/>
      <c r="G36" s="225"/>
      <c r="H36" s="225"/>
      <c r="I36" s="226"/>
      <c r="J36" s="16"/>
      <c r="K36" s="16"/>
      <c r="Q36" s="53"/>
    </row>
    <row r="37" spans="1:17" ht="15" customHeight="1" x14ac:dyDescent="0.25">
      <c r="A37" s="237" t="s">
        <v>68</v>
      </c>
      <c r="B37" s="237"/>
      <c r="C37" s="237"/>
      <c r="D37" s="237"/>
      <c r="E37" s="237"/>
      <c r="F37" s="237"/>
      <c r="G37" s="237"/>
      <c r="H37" s="237"/>
      <c r="I37" s="237"/>
      <c r="J37" s="16"/>
      <c r="K37" s="16"/>
      <c r="L37" s="59"/>
    </row>
    <row r="38" spans="1:17" ht="15" customHeight="1" x14ac:dyDescent="0.25">
      <c r="A38" s="43" t="s">
        <v>69</v>
      </c>
      <c r="B38" s="220" t="s">
        <v>70</v>
      </c>
      <c r="C38" s="221"/>
      <c r="D38" s="221"/>
      <c r="E38" s="221"/>
      <c r="F38" s="221"/>
      <c r="G38" s="222"/>
      <c r="H38" s="43" t="s">
        <v>71</v>
      </c>
      <c r="I38" s="46" t="s">
        <v>52</v>
      </c>
      <c r="J38" s="16"/>
      <c r="K38" s="16"/>
      <c r="N38" s="57"/>
    </row>
    <row r="39" spans="1:17" ht="15" customHeight="1" x14ac:dyDescent="0.25">
      <c r="A39" s="27" t="s">
        <v>30</v>
      </c>
      <c r="B39" s="273" t="s">
        <v>72</v>
      </c>
      <c r="C39" s="274"/>
      <c r="D39" s="274"/>
      <c r="E39" s="274"/>
      <c r="F39" s="274"/>
      <c r="G39" s="275"/>
      <c r="H39" s="62">
        <v>8.3299999999999999E-2</v>
      </c>
      <c r="I39" s="34">
        <f>H34*H39</f>
        <v>207.07547</v>
      </c>
      <c r="J39" s="16"/>
      <c r="K39" s="17"/>
      <c r="L39" s="58"/>
      <c r="M39" s="58"/>
      <c r="N39" s="57"/>
      <c r="O39" s="14"/>
    </row>
    <row r="40" spans="1:17" ht="15" customHeight="1" x14ac:dyDescent="0.25">
      <c r="A40" s="27" t="s">
        <v>32</v>
      </c>
      <c r="B40" s="273" t="s">
        <v>73</v>
      </c>
      <c r="C40" s="274"/>
      <c r="D40" s="274"/>
      <c r="E40" s="274"/>
      <c r="F40" s="274"/>
      <c r="G40" s="275"/>
      <c r="H40" s="62">
        <f>0.0833333333333333+0.0277777777777778</f>
        <v>0.1111111111111111</v>
      </c>
      <c r="I40" s="34">
        <f>H34*H40</f>
        <v>276.21111111111111</v>
      </c>
      <c r="J40" s="16"/>
      <c r="K40" s="17"/>
      <c r="L40" s="58"/>
      <c r="M40" s="58"/>
      <c r="N40" s="57"/>
      <c r="O40" s="14"/>
    </row>
    <row r="41" spans="1:17" ht="15" customHeight="1" x14ac:dyDescent="0.25">
      <c r="A41" s="61" t="s">
        <v>74</v>
      </c>
      <c r="B41" s="60"/>
      <c r="C41" s="60"/>
      <c r="D41" s="60"/>
      <c r="E41" s="60"/>
      <c r="F41" s="60"/>
      <c r="G41" s="60"/>
      <c r="H41" s="67">
        <f>SUM(H39:H40)</f>
        <v>0.19441111111111109</v>
      </c>
      <c r="I41" s="66">
        <f>SUM(I39:I40)</f>
        <v>483.2865811111111</v>
      </c>
      <c r="J41" s="16"/>
      <c r="K41" s="16"/>
      <c r="L41" s="53"/>
      <c r="N41" s="53"/>
    </row>
    <row r="42" spans="1:17" ht="15" customHeight="1" x14ac:dyDescent="0.25">
      <c r="A42" s="246" t="s">
        <v>75</v>
      </c>
      <c r="B42" s="246"/>
      <c r="C42" s="246"/>
      <c r="D42" s="246"/>
      <c r="E42" s="246"/>
      <c r="F42" s="246"/>
      <c r="G42" s="246"/>
      <c r="H42" s="246"/>
      <c r="I42" s="246"/>
      <c r="J42" s="16"/>
      <c r="K42" s="16"/>
      <c r="L42" s="53"/>
    </row>
    <row r="43" spans="1:17" ht="15" customHeight="1" x14ac:dyDescent="0.25">
      <c r="A43" s="237" t="s">
        <v>76</v>
      </c>
      <c r="B43" s="237"/>
      <c r="C43" s="237"/>
      <c r="D43" s="237"/>
      <c r="E43" s="237"/>
      <c r="F43" s="237"/>
      <c r="G43" s="237"/>
      <c r="H43" s="237"/>
      <c r="I43" s="237"/>
      <c r="J43" s="16"/>
      <c r="K43" s="16"/>
    </row>
    <row r="44" spans="1:17" ht="15" customHeight="1" x14ac:dyDescent="0.25">
      <c r="A44" s="43" t="s">
        <v>77</v>
      </c>
      <c r="B44" s="237" t="s">
        <v>78</v>
      </c>
      <c r="C44" s="237"/>
      <c r="D44" s="237"/>
      <c r="E44" s="237"/>
      <c r="F44" s="237"/>
      <c r="G44" s="237"/>
      <c r="H44" s="43" t="s">
        <v>71</v>
      </c>
      <c r="I44" s="46" t="s">
        <v>52</v>
      </c>
      <c r="J44" s="16"/>
      <c r="K44" s="16"/>
      <c r="N44" s="53"/>
    </row>
    <row r="45" spans="1:17" ht="15" customHeight="1" x14ac:dyDescent="0.25">
      <c r="A45" s="27" t="s">
        <v>30</v>
      </c>
      <c r="B45" s="268" t="s">
        <v>79</v>
      </c>
      <c r="C45" s="268"/>
      <c r="D45" s="268"/>
      <c r="E45" s="268"/>
      <c r="F45" s="268"/>
      <c r="G45" s="268"/>
      <c r="H45" s="35">
        <v>0.2</v>
      </c>
      <c r="I45" s="36">
        <f>($H$34+$I$41)*H45</f>
        <v>593.83731622222228</v>
      </c>
      <c r="J45" s="16"/>
      <c r="K45" s="16"/>
      <c r="P45" s="55"/>
    </row>
    <row r="46" spans="1:17" ht="15" customHeight="1" x14ac:dyDescent="0.25">
      <c r="A46" s="27" t="s">
        <v>32</v>
      </c>
      <c r="B46" s="268" t="s">
        <v>80</v>
      </c>
      <c r="C46" s="268"/>
      <c r="D46" s="268"/>
      <c r="E46" s="268"/>
      <c r="F46" s="268"/>
      <c r="G46" s="268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3"/>
    </row>
    <row r="47" spans="1:17" ht="15" customHeight="1" x14ac:dyDescent="0.25">
      <c r="A47" s="173" t="s">
        <v>35</v>
      </c>
      <c r="B47" s="272" t="s">
        <v>81</v>
      </c>
      <c r="C47" s="272"/>
      <c r="D47" s="272"/>
      <c r="E47" s="272"/>
      <c r="F47" s="272"/>
      <c r="G47" s="272"/>
      <c r="H47" s="175">
        <v>1.141E-2</v>
      </c>
      <c r="I47" s="169">
        <f t="shared" si="0"/>
        <v>33.878418890477775</v>
      </c>
      <c r="J47" s="16"/>
      <c r="K47" s="16"/>
      <c r="L47" s="53"/>
    </row>
    <row r="48" spans="1:17" ht="15" customHeight="1" x14ac:dyDescent="0.25">
      <c r="A48" s="37" t="s">
        <v>37</v>
      </c>
      <c r="B48" s="268" t="s">
        <v>82</v>
      </c>
      <c r="C48" s="268"/>
      <c r="D48" s="268"/>
      <c r="E48" s="268"/>
      <c r="F48" s="268"/>
      <c r="G48" s="268"/>
      <c r="H48" s="35">
        <v>1.4999999999999999E-2</v>
      </c>
      <c r="I48" s="36">
        <f>($H$34+$I$41)*H48</f>
        <v>44.537798716666664</v>
      </c>
      <c r="J48" s="16"/>
      <c r="K48" s="16"/>
      <c r="L48" s="53"/>
    </row>
    <row r="49" spans="1:15" ht="15" customHeight="1" x14ac:dyDescent="0.25">
      <c r="A49" s="27" t="s">
        <v>60</v>
      </c>
      <c r="B49" s="268" t="s">
        <v>83</v>
      </c>
      <c r="C49" s="268"/>
      <c r="D49" s="268"/>
      <c r="E49" s="268"/>
      <c r="F49" s="268"/>
      <c r="G49" s="268"/>
      <c r="H49" s="51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62</v>
      </c>
      <c r="B50" s="268" t="s">
        <v>84</v>
      </c>
      <c r="C50" s="268"/>
      <c r="D50" s="268"/>
      <c r="E50" s="268"/>
      <c r="F50" s="268"/>
      <c r="G50" s="268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64</v>
      </c>
      <c r="B51" s="268" t="s">
        <v>85</v>
      </c>
      <c r="C51" s="268"/>
      <c r="D51" s="268"/>
      <c r="E51" s="268"/>
      <c r="F51" s="268"/>
      <c r="G51" s="268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86</v>
      </c>
      <c r="B52" s="268" t="s">
        <v>87</v>
      </c>
      <c r="C52" s="268"/>
      <c r="D52" s="268"/>
      <c r="E52" s="268"/>
      <c r="F52" s="268"/>
      <c r="G52" s="268"/>
      <c r="H52" s="51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38" t="s">
        <v>26</v>
      </c>
      <c r="B53" s="238"/>
      <c r="C53" s="238"/>
      <c r="D53" s="238"/>
      <c r="E53" s="238"/>
      <c r="F53" s="238"/>
      <c r="G53" s="238"/>
      <c r="H53" s="48">
        <f>SUM(H45:H52)</f>
        <v>0.34941000000000005</v>
      </c>
      <c r="I53" s="47">
        <f>SUM(I45:I52)</f>
        <v>1037.4634833060334</v>
      </c>
      <c r="J53" s="16"/>
      <c r="K53" s="16"/>
    </row>
    <row r="54" spans="1:15" ht="15" customHeight="1" x14ac:dyDescent="0.25">
      <c r="A54" s="246"/>
      <c r="B54" s="246"/>
      <c r="C54" s="246"/>
      <c r="D54" s="246"/>
      <c r="E54" s="246"/>
      <c r="F54" s="246"/>
      <c r="G54" s="246"/>
      <c r="H54" s="246"/>
      <c r="I54" s="246"/>
      <c r="J54" s="16"/>
      <c r="K54" s="16"/>
    </row>
    <row r="55" spans="1:15" ht="15" customHeight="1" x14ac:dyDescent="0.25">
      <c r="A55" s="269" t="s">
        <v>88</v>
      </c>
      <c r="B55" s="270"/>
      <c r="C55" s="270"/>
      <c r="D55" s="270"/>
      <c r="E55" s="270"/>
      <c r="F55" s="270"/>
      <c r="G55" s="270"/>
      <c r="H55" s="270"/>
      <c r="I55" s="271"/>
      <c r="J55" s="16"/>
      <c r="K55" s="16"/>
    </row>
    <row r="56" spans="1:15" ht="15" customHeight="1" x14ac:dyDescent="0.25">
      <c r="A56" s="43" t="s">
        <v>89</v>
      </c>
      <c r="B56" s="237" t="s">
        <v>90</v>
      </c>
      <c r="C56" s="237"/>
      <c r="D56" s="237"/>
      <c r="E56" s="237"/>
      <c r="F56" s="237"/>
      <c r="G56" s="237"/>
      <c r="H56" s="238" t="s">
        <v>52</v>
      </c>
      <c r="I56" s="238"/>
      <c r="J56" s="16"/>
      <c r="K56" s="16"/>
    </row>
    <row r="57" spans="1:15" ht="15" customHeight="1" x14ac:dyDescent="0.25">
      <c r="A57" s="247" t="s">
        <v>30</v>
      </c>
      <c r="B57" s="247" t="s">
        <v>91</v>
      </c>
      <c r="C57" s="27" t="s">
        <v>92</v>
      </c>
      <c r="D57" s="27" t="s">
        <v>93</v>
      </c>
      <c r="E57" s="27" t="s">
        <v>94</v>
      </c>
      <c r="F57" s="27" t="s">
        <v>95</v>
      </c>
      <c r="G57" s="27" t="s">
        <v>96</v>
      </c>
      <c r="H57" s="262">
        <f>D58*E58*F58</f>
        <v>44</v>
      </c>
      <c r="I57" s="263"/>
      <c r="J57" s="16"/>
      <c r="K57" s="16"/>
    </row>
    <row r="58" spans="1:15" ht="15" customHeight="1" x14ac:dyDescent="0.25">
      <c r="A58" s="248"/>
      <c r="B58" s="248"/>
      <c r="C58" s="27" t="s">
        <v>56</v>
      </c>
      <c r="D58" s="33">
        <v>1</v>
      </c>
      <c r="E58" s="27">
        <v>2</v>
      </c>
      <c r="F58" s="27">
        <v>22</v>
      </c>
      <c r="G58" s="33">
        <f>H27*0.06</f>
        <v>149.154</v>
      </c>
      <c r="H58" s="264">
        <f>IF(C58="N",0,IF(D58*E58*F58-(H27*6%)&lt;0,0,D58*E58*F58-(H27*6%)))</f>
        <v>0</v>
      </c>
      <c r="I58" s="265"/>
      <c r="J58" s="16"/>
      <c r="K58" s="16"/>
    </row>
    <row r="59" spans="1:15" ht="15" customHeight="1" x14ac:dyDescent="0.25">
      <c r="A59" s="247" t="s">
        <v>32</v>
      </c>
      <c r="B59" s="249" t="s">
        <v>97</v>
      </c>
      <c r="C59" s="250"/>
      <c r="D59" s="27" t="s">
        <v>92</v>
      </c>
      <c r="E59" s="27" t="s">
        <v>93</v>
      </c>
      <c r="F59" s="27" t="s">
        <v>95</v>
      </c>
      <c r="G59" s="27" t="s">
        <v>96</v>
      </c>
      <c r="H59" s="253">
        <f>IF(D60="N",0,(E60*F60)-G60)</f>
        <v>465.3</v>
      </c>
      <c r="I59" s="254"/>
      <c r="J59" s="16"/>
      <c r="K59" s="16"/>
      <c r="O59" s="53"/>
    </row>
    <row r="60" spans="1:15" ht="15" customHeight="1" x14ac:dyDescent="0.25">
      <c r="A60" s="248"/>
      <c r="B60" s="251"/>
      <c r="C60" s="252"/>
      <c r="D60" s="27" t="s">
        <v>56</v>
      </c>
      <c r="E60" s="167">
        <v>23.5</v>
      </c>
      <c r="F60" s="27">
        <v>22</v>
      </c>
      <c r="G60" s="33">
        <f>E60*F60*0.1</f>
        <v>51.7</v>
      </c>
      <c r="H60" s="255"/>
      <c r="I60" s="256"/>
      <c r="J60" s="16"/>
      <c r="K60" s="16"/>
      <c r="O60" s="53"/>
    </row>
    <row r="61" spans="1:15" ht="15" customHeight="1" x14ac:dyDescent="0.25">
      <c r="A61" s="52" t="s">
        <v>35</v>
      </c>
      <c r="B61" s="323" t="s">
        <v>98</v>
      </c>
      <c r="C61" s="324"/>
      <c r="D61" s="324"/>
      <c r="E61" s="324"/>
      <c r="F61" s="324"/>
      <c r="G61" s="325"/>
      <c r="H61" s="260">
        <v>0</v>
      </c>
      <c r="I61" s="261"/>
      <c r="J61" s="16"/>
      <c r="K61" s="16"/>
      <c r="O61" s="53"/>
    </row>
    <row r="62" spans="1:15" ht="15" customHeight="1" x14ac:dyDescent="0.25">
      <c r="A62" s="52" t="s">
        <v>37</v>
      </c>
      <c r="B62" s="323" t="s">
        <v>99</v>
      </c>
      <c r="C62" s="324"/>
      <c r="D62" s="324"/>
      <c r="E62" s="324"/>
      <c r="F62" s="324"/>
      <c r="G62" s="325"/>
      <c r="H62" s="260">
        <v>0</v>
      </c>
      <c r="I62" s="261"/>
      <c r="J62" s="16"/>
      <c r="K62" s="16"/>
      <c r="O62" s="53"/>
    </row>
    <row r="63" spans="1:15" ht="15" customHeight="1" x14ac:dyDescent="0.25">
      <c r="A63" s="163" t="s">
        <v>60</v>
      </c>
      <c r="B63" s="164" t="s">
        <v>100</v>
      </c>
      <c r="C63" s="165"/>
      <c r="D63" s="165"/>
      <c r="E63" s="165"/>
      <c r="F63" s="165"/>
      <c r="G63" s="166"/>
      <c r="H63" s="266">
        <v>20.149999999999999</v>
      </c>
      <c r="I63" s="267"/>
      <c r="J63" s="16"/>
      <c r="K63" s="16"/>
      <c r="O63" s="53"/>
    </row>
    <row r="64" spans="1:15" ht="15" customHeight="1" x14ac:dyDescent="0.25">
      <c r="A64" s="238" t="s">
        <v>74</v>
      </c>
      <c r="B64" s="238"/>
      <c r="C64" s="238"/>
      <c r="D64" s="238"/>
      <c r="E64" s="238"/>
      <c r="F64" s="238"/>
      <c r="G64" s="238"/>
      <c r="H64" s="245">
        <f>SUM(H58:I63)</f>
        <v>485.45</v>
      </c>
      <c r="I64" s="245"/>
      <c r="J64" s="16"/>
      <c r="K64" s="16"/>
    </row>
    <row r="65" spans="1:15" ht="15" customHeight="1" x14ac:dyDescent="0.25">
      <c r="A65" s="242"/>
      <c r="B65" s="242"/>
      <c r="C65" s="242"/>
      <c r="D65" s="242"/>
      <c r="E65" s="242"/>
      <c r="F65" s="242"/>
      <c r="G65" s="242"/>
      <c r="H65" s="242"/>
      <c r="I65" s="242"/>
      <c r="J65" s="16"/>
      <c r="K65" s="16"/>
    </row>
    <row r="66" spans="1:15" ht="15" customHeight="1" x14ac:dyDescent="0.25">
      <c r="A66" s="243" t="s">
        <v>101</v>
      </c>
      <c r="B66" s="243"/>
      <c r="C66" s="243"/>
      <c r="D66" s="243"/>
      <c r="E66" s="243"/>
      <c r="F66" s="243"/>
      <c r="G66" s="243"/>
      <c r="H66" s="243"/>
      <c r="I66" s="243"/>
      <c r="J66" s="16"/>
      <c r="K66" s="16"/>
      <c r="N66" s="54"/>
    </row>
    <row r="67" spans="1:15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16"/>
      <c r="K67" s="16"/>
      <c r="N67" s="53"/>
    </row>
    <row r="68" spans="1:15" ht="15" customHeight="1" x14ac:dyDescent="0.25">
      <c r="A68" s="42">
        <v>2</v>
      </c>
      <c r="B68" s="227" t="s">
        <v>102</v>
      </c>
      <c r="C68" s="227"/>
      <c r="D68" s="227"/>
      <c r="E68" s="227"/>
      <c r="F68" s="227"/>
      <c r="G68" s="227"/>
      <c r="H68" s="211" t="s">
        <v>52</v>
      </c>
      <c r="I68" s="211"/>
      <c r="J68" s="16"/>
      <c r="K68" s="16"/>
    </row>
    <row r="69" spans="1:15" ht="15" customHeight="1" x14ac:dyDescent="0.25">
      <c r="A69" s="28" t="s">
        <v>69</v>
      </c>
      <c r="B69" s="209" t="s">
        <v>103</v>
      </c>
      <c r="C69" s="209"/>
      <c r="D69" s="209"/>
      <c r="E69" s="209"/>
      <c r="F69" s="209"/>
      <c r="G69" s="209"/>
      <c r="H69" s="210">
        <f>I41</f>
        <v>483.2865811111111</v>
      </c>
      <c r="I69" s="210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77</v>
      </c>
      <c r="B70" s="209" t="s">
        <v>78</v>
      </c>
      <c r="C70" s="209"/>
      <c r="D70" s="209"/>
      <c r="E70" s="209"/>
      <c r="F70" s="209"/>
      <c r="G70" s="209"/>
      <c r="H70" s="210">
        <f>I53</f>
        <v>1037.4634833060334</v>
      </c>
      <c r="I70" s="210"/>
      <c r="J70" s="16"/>
      <c r="K70" s="16"/>
    </row>
    <row r="71" spans="1:15" ht="15" customHeight="1" x14ac:dyDescent="0.25">
      <c r="A71" s="28" t="s">
        <v>89</v>
      </c>
      <c r="B71" s="209" t="s">
        <v>90</v>
      </c>
      <c r="C71" s="209"/>
      <c r="D71" s="209"/>
      <c r="E71" s="209"/>
      <c r="F71" s="209"/>
      <c r="G71" s="209"/>
      <c r="H71" s="210">
        <f>H64</f>
        <v>485.45</v>
      </c>
      <c r="I71" s="210"/>
      <c r="J71" s="16"/>
      <c r="K71" s="16"/>
    </row>
    <row r="72" spans="1:15" ht="15" customHeight="1" x14ac:dyDescent="0.25">
      <c r="A72" s="238" t="s">
        <v>74</v>
      </c>
      <c r="B72" s="238"/>
      <c r="C72" s="238"/>
      <c r="D72" s="238"/>
      <c r="E72" s="238"/>
      <c r="F72" s="238"/>
      <c r="G72" s="238"/>
      <c r="H72" s="245">
        <f>SUM(H69:I71)</f>
        <v>2006.2000644171446</v>
      </c>
      <c r="I72" s="245"/>
      <c r="J72" s="16"/>
      <c r="K72" s="16"/>
    </row>
    <row r="73" spans="1:15" ht="15" customHeight="1" x14ac:dyDescent="0.25">
      <c r="A73" s="236"/>
      <c r="B73" s="236"/>
      <c r="C73" s="236"/>
      <c r="D73" s="236"/>
      <c r="E73" s="236"/>
      <c r="F73" s="236"/>
      <c r="G73" s="236"/>
      <c r="H73" s="236"/>
      <c r="I73" s="236"/>
      <c r="J73" s="16"/>
      <c r="K73" s="16"/>
    </row>
    <row r="74" spans="1:15" ht="15" customHeight="1" x14ac:dyDescent="0.25">
      <c r="A74" s="224" t="s">
        <v>104</v>
      </c>
      <c r="B74" s="225"/>
      <c r="C74" s="225"/>
      <c r="D74" s="225"/>
      <c r="E74" s="225"/>
      <c r="F74" s="225"/>
      <c r="G74" s="225"/>
      <c r="H74" s="225"/>
      <c r="I74" s="226"/>
      <c r="J74" s="16"/>
      <c r="K74" s="16"/>
    </row>
    <row r="75" spans="1:15" ht="15" customHeight="1" x14ac:dyDescent="0.25">
      <c r="A75" s="43">
        <v>3</v>
      </c>
      <c r="B75" s="61" t="s">
        <v>105</v>
      </c>
      <c r="C75" s="60"/>
      <c r="D75" s="60"/>
      <c r="E75" s="60"/>
      <c r="F75" s="60"/>
      <c r="G75" s="60"/>
      <c r="H75" s="43" t="s">
        <v>71</v>
      </c>
      <c r="I75" s="46" t="s">
        <v>52</v>
      </c>
      <c r="J75" s="16"/>
      <c r="K75" s="16"/>
    </row>
    <row r="76" spans="1:15" ht="15" customHeight="1" x14ac:dyDescent="0.25">
      <c r="A76" s="156" t="s">
        <v>30</v>
      </c>
      <c r="B76" s="157" t="s">
        <v>106</v>
      </c>
      <c r="C76" s="158"/>
      <c r="D76" s="158"/>
      <c r="E76" s="158"/>
      <c r="F76" s="158"/>
      <c r="G76" s="158"/>
      <c r="H76" s="168">
        <f>0.05*(1+(1/12+1/12+1/36))/12</f>
        <v>4.9768518518518521E-3</v>
      </c>
      <c r="I76" s="169">
        <f>H76*$H$34</f>
        <v>12.371956018518519</v>
      </c>
      <c r="J76" s="318"/>
      <c r="K76" s="16"/>
    </row>
    <row r="77" spans="1:15" ht="15" customHeight="1" x14ac:dyDescent="0.25">
      <c r="A77" s="156" t="s">
        <v>32</v>
      </c>
      <c r="B77" s="157" t="s">
        <v>107</v>
      </c>
      <c r="C77" s="158"/>
      <c r="D77" s="158"/>
      <c r="E77" s="158"/>
      <c r="F77" s="158"/>
      <c r="G77" s="158"/>
      <c r="H77" s="168">
        <f>H76*0.08</f>
        <v>3.9814814814814818E-4</v>
      </c>
      <c r="I77" s="169">
        <f t="shared" ref="I77:I81" si="1">H77*$H$34</f>
        <v>0.98975648148148154</v>
      </c>
      <c r="J77" s="318"/>
      <c r="K77" s="16"/>
      <c r="L77" s="53"/>
    </row>
    <row r="78" spans="1:15" ht="15" customHeight="1" x14ac:dyDescent="0.25">
      <c r="A78" s="156" t="s">
        <v>35</v>
      </c>
      <c r="B78" s="157" t="s">
        <v>108</v>
      </c>
      <c r="C78" s="158"/>
      <c r="D78" s="158"/>
      <c r="E78" s="158"/>
      <c r="F78" s="158"/>
      <c r="G78" s="158"/>
      <c r="H78" s="168">
        <f>0.4*0.08*0.05</f>
        <v>1.6000000000000001E-3</v>
      </c>
      <c r="I78" s="169">
        <f t="shared" si="1"/>
        <v>3.9774400000000005</v>
      </c>
      <c r="J78" s="318"/>
      <c r="K78" s="16"/>
    </row>
    <row r="79" spans="1:15" ht="15" customHeight="1" x14ac:dyDescent="0.25">
      <c r="A79" s="156" t="s">
        <v>37</v>
      </c>
      <c r="B79" s="157" t="s">
        <v>109</v>
      </c>
      <c r="C79" s="158"/>
      <c r="D79" s="158"/>
      <c r="E79" s="158"/>
      <c r="F79" s="158"/>
      <c r="G79" s="158"/>
      <c r="H79" s="168">
        <f>7/30/12</f>
        <v>1.9444444444444445E-2</v>
      </c>
      <c r="I79" s="169">
        <f t="shared" si="1"/>
        <v>48.336944444444448</v>
      </c>
      <c r="J79" s="318"/>
      <c r="K79" s="16"/>
    </row>
    <row r="80" spans="1:15" ht="15" customHeight="1" x14ac:dyDescent="0.25">
      <c r="A80" s="156" t="s">
        <v>60</v>
      </c>
      <c r="B80" s="157" t="s">
        <v>110</v>
      </c>
      <c r="C80" s="158"/>
      <c r="D80" s="158"/>
      <c r="E80" s="158"/>
      <c r="F80" s="158"/>
      <c r="G80" s="158"/>
      <c r="H80" s="168">
        <f>H53*H79</f>
        <v>6.7940833333333343E-3</v>
      </c>
      <c r="I80" s="169">
        <f t="shared" si="1"/>
        <v>16.889411758333335</v>
      </c>
      <c r="J80" s="318"/>
      <c r="K80" s="16"/>
    </row>
    <row r="81" spans="1:15" ht="15" customHeight="1" x14ac:dyDescent="0.25">
      <c r="A81" s="156" t="s">
        <v>62</v>
      </c>
      <c r="B81" s="157" t="s">
        <v>112</v>
      </c>
      <c r="C81" s="158"/>
      <c r="D81" s="158"/>
      <c r="E81" s="158"/>
      <c r="F81" s="158"/>
      <c r="G81" s="158"/>
      <c r="H81" s="168">
        <f>0.4*0.08</f>
        <v>3.2000000000000001E-2</v>
      </c>
      <c r="I81" s="169">
        <f t="shared" si="1"/>
        <v>79.5488</v>
      </c>
      <c r="J81" s="318"/>
      <c r="K81" s="16"/>
    </row>
    <row r="82" spans="1:15" ht="15" customHeight="1" x14ac:dyDescent="0.25">
      <c r="A82" s="61" t="s">
        <v>74</v>
      </c>
      <c r="B82" s="60"/>
      <c r="C82" s="60"/>
      <c r="D82" s="60"/>
      <c r="E82" s="60"/>
      <c r="F82" s="60"/>
      <c r="G82" s="60"/>
      <c r="H82" s="245">
        <f>SUM(I76:I81)</f>
        <v>162.11430870277781</v>
      </c>
      <c r="I82" s="245"/>
      <c r="J82" s="16"/>
      <c r="K82" s="16"/>
    </row>
    <row r="83" spans="1:15" ht="15" customHeight="1" x14ac:dyDescent="0.25">
      <c r="A83" s="246"/>
      <c r="B83" s="246"/>
      <c r="C83" s="246"/>
      <c r="D83" s="246"/>
      <c r="E83" s="246"/>
      <c r="F83" s="246"/>
      <c r="G83" s="246"/>
      <c r="H83" s="246"/>
      <c r="I83" s="246"/>
      <c r="J83" s="16"/>
      <c r="K83" s="16"/>
    </row>
    <row r="84" spans="1:15" ht="15" customHeight="1" x14ac:dyDescent="0.25">
      <c r="A84" s="224" t="s">
        <v>113</v>
      </c>
      <c r="B84" s="225"/>
      <c r="C84" s="225"/>
      <c r="D84" s="225"/>
      <c r="E84" s="225"/>
      <c r="F84" s="225"/>
      <c r="G84" s="225"/>
      <c r="H84" s="225"/>
      <c r="I84" s="226"/>
      <c r="J84" s="16"/>
      <c r="K84" s="16"/>
    </row>
    <row r="85" spans="1:15" ht="15" customHeight="1" x14ac:dyDescent="0.25">
      <c r="A85" s="269" t="s">
        <v>114</v>
      </c>
      <c r="B85" s="270"/>
      <c r="C85" s="270"/>
      <c r="D85" s="270"/>
      <c r="E85" s="270"/>
      <c r="F85" s="270"/>
      <c r="G85" s="270"/>
      <c r="H85" s="270"/>
      <c r="I85" s="271"/>
      <c r="J85" s="16"/>
      <c r="K85" s="16"/>
    </row>
    <row r="86" spans="1:15" ht="15" customHeight="1" x14ac:dyDescent="0.25">
      <c r="A86" s="43" t="s">
        <v>115</v>
      </c>
      <c r="B86" s="61" t="s">
        <v>116</v>
      </c>
      <c r="C86" s="60"/>
      <c r="D86" s="60"/>
      <c r="E86" s="60"/>
      <c r="F86" s="60"/>
      <c r="G86" s="60"/>
      <c r="H86" s="43" t="s">
        <v>71</v>
      </c>
      <c r="I86" s="43" t="s">
        <v>52</v>
      </c>
      <c r="J86" s="16"/>
      <c r="K86" s="16"/>
    </row>
    <row r="87" spans="1:15" ht="15" customHeight="1" x14ac:dyDescent="0.25">
      <c r="A87" s="27" t="s">
        <v>30</v>
      </c>
      <c r="B87" s="63" t="s">
        <v>178</v>
      </c>
      <c r="C87" s="64"/>
      <c r="D87" s="64"/>
      <c r="E87" s="64"/>
      <c r="F87" s="64"/>
      <c r="G87" s="64"/>
      <c r="H87" s="56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156" t="s">
        <v>32</v>
      </c>
      <c r="B88" s="157" t="s">
        <v>117</v>
      </c>
      <c r="C88" s="158"/>
      <c r="D88" s="158"/>
      <c r="E88" s="158"/>
      <c r="F88" s="158"/>
      <c r="G88" s="158"/>
      <c r="H88" s="168">
        <f>(1/30/12)</f>
        <v>2.7777777777777779E-3</v>
      </c>
      <c r="I88" s="170">
        <f t="shared" ref="I88:I92" si="2">H88*$H$34</f>
        <v>6.9052777777777781</v>
      </c>
      <c r="J88" s="333"/>
      <c r="K88" s="103"/>
      <c r="L88" s="14"/>
      <c r="M88" s="14"/>
      <c r="O88" s="65"/>
    </row>
    <row r="89" spans="1:15" ht="15" customHeight="1" x14ac:dyDescent="0.25">
      <c r="A89" s="156" t="s">
        <v>35</v>
      </c>
      <c r="B89" s="157" t="s">
        <v>118</v>
      </c>
      <c r="C89" s="158"/>
      <c r="D89" s="158"/>
      <c r="E89" s="158"/>
      <c r="F89" s="158"/>
      <c r="G89" s="158"/>
      <c r="H89" s="168">
        <f>0.0162*0.5*(5/30/12)</f>
        <v>1.1249999999999998E-4</v>
      </c>
      <c r="I89" s="170">
        <f t="shared" si="2"/>
        <v>0.27966374999999999</v>
      </c>
      <c r="J89" s="333"/>
      <c r="K89" s="104"/>
    </row>
    <row r="90" spans="1:15" ht="15" customHeight="1" x14ac:dyDescent="0.25">
      <c r="A90" s="156" t="s">
        <v>37</v>
      </c>
      <c r="B90" s="157" t="s">
        <v>119</v>
      </c>
      <c r="C90" s="158"/>
      <c r="D90" s="158"/>
      <c r="E90" s="158"/>
      <c r="F90" s="158"/>
      <c r="G90" s="158"/>
      <c r="H90" s="168">
        <f>(1/12+1/36)*(4/12)*0.5*0.0162</f>
        <v>2.9999999999999997E-4</v>
      </c>
      <c r="I90" s="170">
        <f t="shared" si="2"/>
        <v>0.74576999999999993</v>
      </c>
      <c r="J90" s="333"/>
      <c r="K90" s="16"/>
    </row>
    <row r="91" spans="1:15" ht="15" customHeight="1" x14ac:dyDescent="0.25">
      <c r="A91" s="156" t="s">
        <v>60</v>
      </c>
      <c r="B91" s="157" t="s">
        <v>120</v>
      </c>
      <c r="C91" s="158"/>
      <c r="D91" s="158"/>
      <c r="E91" s="158"/>
      <c r="F91" s="158"/>
      <c r="G91" s="158"/>
      <c r="H91" s="168">
        <f>(5/30/12)</f>
        <v>1.3888888888888888E-2</v>
      </c>
      <c r="I91" s="170">
        <f t="shared" si="2"/>
        <v>34.526388888888889</v>
      </c>
      <c r="J91" s="333"/>
      <c r="K91" s="16"/>
      <c r="M91" s="69"/>
    </row>
    <row r="92" spans="1:15" ht="15" customHeight="1" x14ac:dyDescent="0.25">
      <c r="A92" s="156" t="s">
        <v>62</v>
      </c>
      <c r="B92" s="157" t="s">
        <v>121</v>
      </c>
      <c r="C92" s="158"/>
      <c r="D92" s="158"/>
      <c r="E92" s="158"/>
      <c r="F92" s="158"/>
      <c r="G92" s="158"/>
      <c r="H92" s="168">
        <f>(15/30/12)*0.0122</f>
        <v>5.0833333333333329E-4</v>
      </c>
      <c r="I92" s="170">
        <f t="shared" si="2"/>
        <v>1.2636658333333333</v>
      </c>
      <c r="J92" s="333"/>
      <c r="K92" s="16"/>
    </row>
    <row r="93" spans="1:15" ht="15" customHeight="1" x14ac:dyDescent="0.25">
      <c r="A93" s="27"/>
      <c r="B93" s="63"/>
      <c r="C93" s="64"/>
      <c r="D93" s="64"/>
      <c r="E93" s="64"/>
      <c r="F93" s="64"/>
      <c r="G93" s="64"/>
      <c r="H93" s="56"/>
      <c r="I93" s="34">
        <f t="shared" ref="I93:I97" si="3">H93*$H$34</f>
        <v>0</v>
      </c>
      <c r="J93" s="16"/>
      <c r="K93" s="16"/>
    </row>
    <row r="94" spans="1:15" ht="15" customHeight="1" x14ac:dyDescent="0.25">
      <c r="A94" s="27"/>
      <c r="B94" s="63"/>
      <c r="C94" s="64"/>
      <c r="D94" s="64"/>
      <c r="E94" s="64"/>
      <c r="F94" s="64"/>
      <c r="G94" s="64"/>
      <c r="H94" s="56"/>
      <c r="I94" s="34">
        <f t="shared" si="3"/>
        <v>0</v>
      </c>
      <c r="J94" s="16"/>
      <c r="K94" s="16"/>
    </row>
    <row r="95" spans="1:15" ht="15" customHeight="1" x14ac:dyDescent="0.25">
      <c r="A95" s="27"/>
      <c r="B95" s="63"/>
      <c r="C95" s="64"/>
      <c r="D95" s="64"/>
      <c r="E95" s="64"/>
      <c r="F95" s="64"/>
      <c r="G95" s="64"/>
      <c r="H95" s="56"/>
      <c r="I95" s="34">
        <f t="shared" si="3"/>
        <v>0</v>
      </c>
      <c r="J95" s="16"/>
      <c r="K95" s="16"/>
    </row>
    <row r="96" spans="1:15" ht="15" customHeight="1" x14ac:dyDescent="0.25">
      <c r="A96" s="27"/>
      <c r="B96" s="63"/>
      <c r="C96" s="64"/>
      <c r="D96" s="64"/>
      <c r="E96" s="64"/>
      <c r="F96" s="64"/>
      <c r="G96" s="64"/>
      <c r="H96" s="56"/>
      <c r="I96" s="34">
        <f t="shared" si="3"/>
        <v>0</v>
      </c>
      <c r="J96" s="16"/>
      <c r="K96" s="16"/>
    </row>
    <row r="97" spans="1:11" ht="15" customHeight="1" x14ac:dyDescent="0.25">
      <c r="A97" s="27"/>
      <c r="B97" s="63"/>
      <c r="C97" s="64"/>
      <c r="D97" s="64"/>
      <c r="E97" s="64"/>
      <c r="F97" s="64"/>
      <c r="G97" s="64"/>
      <c r="H97" s="56"/>
      <c r="I97" s="34">
        <f t="shared" si="3"/>
        <v>0</v>
      </c>
      <c r="J97" s="16"/>
      <c r="K97" s="16"/>
    </row>
    <row r="98" spans="1:11" ht="15" customHeight="1" x14ac:dyDescent="0.25">
      <c r="A98" s="239" t="s">
        <v>123</v>
      </c>
      <c r="B98" s="240"/>
      <c r="C98" s="240"/>
      <c r="D98" s="240"/>
      <c r="E98" s="240"/>
      <c r="F98" s="240"/>
      <c r="G98" s="241"/>
      <c r="H98" s="68">
        <f>SUM(H87:H97)</f>
        <v>3.3791203703703705E-2</v>
      </c>
      <c r="I98" s="34"/>
      <c r="J98" s="16"/>
      <c r="K98" s="16"/>
    </row>
    <row r="99" spans="1:11" ht="15" customHeight="1" x14ac:dyDescent="0.25">
      <c r="A99" s="27"/>
      <c r="B99" s="88"/>
      <c r="C99" s="64"/>
      <c r="D99" s="64"/>
      <c r="E99" s="64"/>
      <c r="F99" s="64"/>
      <c r="G99" s="64"/>
      <c r="H99" s="56"/>
      <c r="I99" s="34"/>
      <c r="J99" s="16"/>
      <c r="K99" s="16"/>
    </row>
    <row r="100" spans="1:11" ht="15" customHeight="1" x14ac:dyDescent="0.25">
      <c r="A100" s="27" t="s">
        <v>124</v>
      </c>
      <c r="B100" s="63" t="s">
        <v>162</v>
      </c>
      <c r="C100" s="64"/>
      <c r="D100" s="64"/>
      <c r="E100" s="64"/>
      <c r="F100" s="64"/>
      <c r="G100" s="64"/>
      <c r="H100" s="56">
        <f>H53</f>
        <v>0.34941000000000005</v>
      </c>
      <c r="I100" s="34">
        <f>H100*SUM(I87:I90)</f>
        <v>16.845579713531947</v>
      </c>
      <c r="J100" s="16"/>
      <c r="K100" s="16"/>
    </row>
    <row r="101" spans="1:11" ht="15" customHeight="1" x14ac:dyDescent="0.25">
      <c r="A101" s="239" t="s">
        <v>74</v>
      </c>
      <c r="B101" s="240"/>
      <c r="C101" s="240"/>
      <c r="D101" s="240"/>
      <c r="E101" s="240"/>
      <c r="F101" s="240"/>
      <c r="G101" s="241"/>
      <c r="H101" s="45">
        <f>H98+H99+H100</f>
        <v>0.38320120370370375</v>
      </c>
      <c r="I101" s="44">
        <f>SUM(I87:I97,I99:I100)</f>
        <v>100.84713300056899</v>
      </c>
      <c r="J101" s="16"/>
      <c r="K101" s="16"/>
    </row>
    <row r="102" spans="1:11" ht="15" customHeight="1" x14ac:dyDescent="0.25">
      <c r="A102" s="242"/>
      <c r="B102" s="242"/>
      <c r="C102" s="242"/>
      <c r="D102" s="242"/>
      <c r="E102" s="242"/>
      <c r="F102" s="242"/>
      <c r="G102" s="242"/>
      <c r="H102" s="242"/>
      <c r="I102" s="242"/>
      <c r="J102" s="16"/>
      <c r="K102" s="16"/>
    </row>
    <row r="103" spans="1:11" ht="15" customHeight="1" x14ac:dyDescent="0.25">
      <c r="A103" s="243" t="s">
        <v>126</v>
      </c>
      <c r="B103" s="243"/>
      <c r="C103" s="243"/>
      <c r="D103" s="243"/>
      <c r="E103" s="243"/>
      <c r="F103" s="243"/>
      <c r="G103" s="243"/>
      <c r="H103" s="243"/>
      <c r="I103" s="243"/>
      <c r="J103" s="16"/>
      <c r="K103" s="16"/>
    </row>
    <row r="104" spans="1:11" ht="15" customHeight="1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16"/>
      <c r="K104" s="16"/>
    </row>
    <row r="105" spans="1:11" ht="15" customHeight="1" x14ac:dyDescent="0.25">
      <c r="A105" s="42">
        <v>4</v>
      </c>
      <c r="B105" s="96" t="s">
        <v>102</v>
      </c>
      <c r="C105" s="97"/>
      <c r="D105" s="97"/>
      <c r="E105" s="97"/>
      <c r="F105" s="97"/>
      <c r="G105" s="97"/>
      <c r="H105" s="211" t="s">
        <v>52</v>
      </c>
      <c r="I105" s="211"/>
      <c r="J105" s="16"/>
      <c r="K105" s="16"/>
    </row>
    <row r="106" spans="1:11" ht="15" customHeight="1" x14ac:dyDescent="0.25">
      <c r="A106" s="28" t="s">
        <v>115</v>
      </c>
      <c r="B106" s="94" t="s">
        <v>127</v>
      </c>
      <c r="C106" s="95"/>
      <c r="D106" s="95"/>
      <c r="E106" s="95"/>
      <c r="F106" s="95"/>
      <c r="G106" s="95"/>
      <c r="H106" s="210">
        <f>I101</f>
        <v>100.84713300056899</v>
      </c>
      <c r="I106" s="210"/>
      <c r="J106" s="16"/>
      <c r="K106" s="16"/>
    </row>
    <row r="107" spans="1:11" ht="15" customHeight="1" x14ac:dyDescent="0.25">
      <c r="A107" s="61" t="s">
        <v>74</v>
      </c>
      <c r="B107" s="60"/>
      <c r="C107" s="60"/>
      <c r="D107" s="60"/>
      <c r="E107" s="60"/>
      <c r="F107" s="60"/>
      <c r="G107" s="60"/>
      <c r="H107" s="245">
        <f>SUM(H106:I106)</f>
        <v>100.84713300056899</v>
      </c>
      <c r="I107" s="245"/>
      <c r="J107" s="16"/>
      <c r="K107" s="16"/>
    </row>
    <row r="108" spans="1:11" ht="15" customHeight="1" x14ac:dyDescent="0.25">
      <c r="A108" s="236"/>
      <c r="B108" s="236"/>
      <c r="C108" s="236"/>
      <c r="D108" s="236"/>
      <c r="E108" s="236"/>
      <c r="F108" s="236"/>
      <c r="G108" s="236"/>
      <c r="H108" s="236"/>
      <c r="I108" s="236"/>
      <c r="J108" s="16"/>
      <c r="K108" s="16"/>
    </row>
    <row r="109" spans="1:11" ht="15" customHeight="1" x14ac:dyDescent="0.25">
      <c r="A109" s="224" t="s">
        <v>128</v>
      </c>
      <c r="B109" s="225"/>
      <c r="C109" s="225"/>
      <c r="D109" s="225"/>
      <c r="E109" s="225"/>
      <c r="F109" s="225"/>
      <c r="G109" s="225"/>
      <c r="H109" s="225"/>
      <c r="I109" s="226"/>
      <c r="J109" s="16"/>
      <c r="K109" s="16"/>
    </row>
    <row r="110" spans="1:11" ht="15" customHeight="1" x14ac:dyDescent="0.25">
      <c r="A110" s="43">
        <v>5</v>
      </c>
      <c r="B110" s="237" t="s">
        <v>129</v>
      </c>
      <c r="C110" s="237"/>
      <c r="D110" s="237"/>
      <c r="E110" s="237"/>
      <c r="F110" s="237"/>
      <c r="G110" s="237"/>
      <c r="H110" s="238" t="s">
        <v>52</v>
      </c>
      <c r="I110" s="238"/>
      <c r="J110" s="16"/>
      <c r="K110" s="16"/>
    </row>
    <row r="111" spans="1:11" ht="15" customHeight="1" x14ac:dyDescent="0.25">
      <c r="A111" s="28" t="s">
        <v>30</v>
      </c>
      <c r="B111" s="228" t="s">
        <v>130</v>
      </c>
      <c r="C111" s="229"/>
      <c r="D111" s="229"/>
      <c r="E111" s="229"/>
      <c r="F111" s="229"/>
      <c r="G111" s="230"/>
      <c r="H111" s="231">
        <v>0</v>
      </c>
      <c r="I111" s="231"/>
      <c r="J111" s="317"/>
      <c r="K111" s="16"/>
    </row>
    <row r="112" spans="1:11" ht="15" customHeight="1" x14ac:dyDescent="0.25">
      <c r="A112" s="28" t="s">
        <v>32</v>
      </c>
      <c r="B112" s="233" t="s">
        <v>131</v>
      </c>
      <c r="C112" s="234"/>
      <c r="D112" s="234"/>
      <c r="E112" s="234"/>
      <c r="F112" s="234"/>
      <c r="G112" s="235"/>
      <c r="H112" s="231">
        <v>0</v>
      </c>
      <c r="I112" s="231"/>
      <c r="J112" s="317"/>
      <c r="K112" s="16"/>
    </row>
    <row r="113" spans="1:12" ht="15" customHeight="1" x14ac:dyDescent="0.25">
      <c r="A113" s="211" t="s">
        <v>26</v>
      </c>
      <c r="B113" s="211"/>
      <c r="C113" s="211"/>
      <c r="D113" s="211"/>
      <c r="E113" s="211"/>
      <c r="F113" s="211"/>
      <c r="G113" s="211"/>
      <c r="H113" s="213">
        <f>SUM(H111:I112)</f>
        <v>0</v>
      </c>
      <c r="I113" s="213"/>
      <c r="J113" s="16"/>
      <c r="K113" s="16"/>
    </row>
    <row r="114" spans="1:12" ht="15" customHeight="1" x14ac:dyDescent="0.25">
      <c r="A114" s="223"/>
      <c r="B114" s="223"/>
      <c r="C114" s="223"/>
      <c r="D114" s="223"/>
      <c r="E114" s="223"/>
      <c r="F114" s="223"/>
      <c r="G114" s="223"/>
      <c r="H114" s="223"/>
      <c r="I114" s="223"/>
      <c r="J114" s="16"/>
      <c r="K114" s="16"/>
    </row>
    <row r="115" spans="1:12" ht="15" customHeight="1" x14ac:dyDescent="0.25">
      <c r="A115" s="224" t="s">
        <v>133</v>
      </c>
      <c r="B115" s="225"/>
      <c r="C115" s="225"/>
      <c r="D115" s="225"/>
      <c r="E115" s="225"/>
      <c r="F115" s="225"/>
      <c r="G115" s="225"/>
      <c r="H115" s="225"/>
      <c r="I115" s="226"/>
      <c r="J115" s="16"/>
      <c r="K115" s="16"/>
    </row>
    <row r="116" spans="1:12" ht="15" customHeight="1" x14ac:dyDescent="0.25">
      <c r="A116" s="42">
        <v>6</v>
      </c>
      <c r="B116" s="227" t="s">
        <v>134</v>
      </c>
      <c r="C116" s="227"/>
      <c r="D116" s="227"/>
      <c r="E116" s="227"/>
      <c r="F116" s="227"/>
      <c r="G116" s="227"/>
      <c r="H116" s="42" t="s">
        <v>71</v>
      </c>
      <c r="I116" s="42" t="s">
        <v>52</v>
      </c>
      <c r="J116" s="16"/>
      <c r="K116" s="16"/>
    </row>
    <row r="117" spans="1:12" ht="15" customHeight="1" x14ac:dyDescent="0.25">
      <c r="A117" s="159" t="s">
        <v>30</v>
      </c>
      <c r="B117" s="216" t="s">
        <v>135</v>
      </c>
      <c r="C117" s="216"/>
      <c r="D117" s="216"/>
      <c r="E117" s="216"/>
      <c r="F117" s="216"/>
      <c r="G117" s="216"/>
      <c r="H117" s="171">
        <v>1.4999999999999999E-2</v>
      </c>
      <c r="I117" s="172">
        <f>H133*H117</f>
        <v>71.325922591807355</v>
      </c>
      <c r="J117" s="16"/>
      <c r="K117" s="16"/>
      <c r="L117" s="54"/>
    </row>
    <row r="118" spans="1:12" ht="15" customHeight="1" x14ac:dyDescent="0.25">
      <c r="A118" s="159" t="s">
        <v>32</v>
      </c>
      <c r="B118" s="216" t="s">
        <v>136</v>
      </c>
      <c r="C118" s="216"/>
      <c r="D118" s="216"/>
      <c r="E118" s="216"/>
      <c r="F118" s="216"/>
      <c r="G118" s="216"/>
      <c r="H118" s="171">
        <v>2.1000000000000001E-2</v>
      </c>
      <c r="I118" s="172">
        <f>(I117+H133)*H118</f>
        <v>101.35413600295827</v>
      </c>
      <c r="J118" s="16"/>
      <c r="K118" s="16"/>
      <c r="L118" s="53"/>
    </row>
    <row r="119" spans="1:12" ht="15" customHeight="1" x14ac:dyDescent="0.25">
      <c r="A119" s="28" t="s">
        <v>35</v>
      </c>
      <c r="B119" s="209" t="s">
        <v>137</v>
      </c>
      <c r="C119" s="209"/>
      <c r="D119" s="209"/>
      <c r="E119" s="209"/>
      <c r="F119" s="209"/>
      <c r="G119" s="209"/>
      <c r="H119" s="38">
        <f>SUM(H120:H122)</f>
        <v>8.6499999999999994E-2</v>
      </c>
      <c r="I119" s="105">
        <f>((H133+I117+I118)/(1-H119))*H119</f>
        <v>466.61154389476701</v>
      </c>
      <c r="J119" s="16"/>
      <c r="K119" s="16"/>
    </row>
    <row r="120" spans="1:12" ht="15" customHeight="1" x14ac:dyDescent="0.25">
      <c r="A120" s="232" t="s">
        <v>138</v>
      </c>
      <c r="B120" s="232"/>
      <c r="C120" s="218" t="s">
        <v>139</v>
      </c>
      <c r="D120" s="160" t="s">
        <v>140</v>
      </c>
      <c r="E120" s="161"/>
      <c r="F120" s="161"/>
      <c r="G120" s="162"/>
      <c r="H120" s="171">
        <v>6.4999999999999997E-3</v>
      </c>
      <c r="I120" s="172">
        <f>((H133+I117+I118)/(1-H119))*H120</f>
        <v>35.063295205965154</v>
      </c>
      <c r="J120" s="16"/>
      <c r="K120" s="16"/>
    </row>
    <row r="121" spans="1:12" ht="15" customHeight="1" x14ac:dyDescent="0.25">
      <c r="A121" s="232" t="s">
        <v>141</v>
      </c>
      <c r="B121" s="232"/>
      <c r="C121" s="219"/>
      <c r="D121" s="160" t="s">
        <v>142</v>
      </c>
      <c r="E121" s="161"/>
      <c r="F121" s="161"/>
      <c r="G121" s="162"/>
      <c r="H121" s="171">
        <v>0.03</v>
      </c>
      <c r="I121" s="172">
        <f>((H133+I117+I118)/(1-H119))*H121</f>
        <v>161.83059325830069</v>
      </c>
      <c r="J121" s="16"/>
      <c r="K121" s="16"/>
    </row>
    <row r="122" spans="1:12" ht="15" customHeight="1" x14ac:dyDescent="0.25">
      <c r="A122" s="232" t="s">
        <v>143</v>
      </c>
      <c r="B122" s="232"/>
      <c r="C122" s="39" t="s">
        <v>144</v>
      </c>
      <c r="D122" s="29" t="s">
        <v>145</v>
      </c>
      <c r="E122" s="30"/>
      <c r="F122" s="30"/>
      <c r="G122" s="32"/>
      <c r="H122" s="38">
        <v>0.05</v>
      </c>
      <c r="I122" s="105">
        <f>((H133+I117+I118)/(1-H119))*H122</f>
        <v>269.71765543050122</v>
      </c>
      <c r="J122" s="16"/>
      <c r="K122" s="16"/>
    </row>
    <row r="123" spans="1:12" ht="15" customHeight="1" x14ac:dyDescent="0.25">
      <c r="A123" s="211" t="s">
        <v>26</v>
      </c>
      <c r="B123" s="211"/>
      <c r="C123" s="211"/>
      <c r="D123" s="211"/>
      <c r="E123" s="211"/>
      <c r="F123" s="211"/>
      <c r="G123" s="211"/>
      <c r="H123" s="41">
        <f>H119+H118+H117</f>
        <v>0.1225</v>
      </c>
      <c r="I123" s="40">
        <f>SUM(I117:I119)</f>
        <v>639.29160248953258</v>
      </c>
      <c r="J123" s="16"/>
      <c r="K123" s="16"/>
    </row>
    <row r="124" spans="1:12" ht="15" customHeight="1" x14ac:dyDescent="0.25">
      <c r="A124" s="208"/>
      <c r="B124" s="208"/>
      <c r="C124" s="208"/>
      <c r="D124" s="208"/>
      <c r="E124" s="208"/>
      <c r="F124" s="208"/>
      <c r="G124" s="208"/>
      <c r="H124" s="208"/>
      <c r="I124" s="208"/>
      <c r="J124" s="16"/>
      <c r="K124" s="16"/>
    </row>
    <row r="125" spans="1:12" ht="15" customHeight="1" x14ac:dyDescent="0.25">
      <c r="A125" s="214" t="s">
        <v>146</v>
      </c>
      <c r="B125" s="214"/>
      <c r="C125" s="214"/>
      <c r="D125" s="214"/>
      <c r="E125" s="214"/>
      <c r="F125" s="214"/>
      <c r="G125" s="214"/>
      <c r="H125" s="214"/>
      <c r="I125" s="214"/>
      <c r="J125" s="16"/>
      <c r="K125" s="16"/>
    </row>
    <row r="126" spans="1:12" ht="15" customHeight="1" x14ac:dyDescent="0.25">
      <c r="A126" s="215"/>
      <c r="B126" s="215"/>
      <c r="C126" s="215"/>
      <c r="D126" s="215"/>
      <c r="E126" s="215"/>
      <c r="F126" s="215"/>
      <c r="G126" s="215"/>
      <c r="H126" s="215"/>
      <c r="I126" s="215"/>
      <c r="J126" s="16"/>
      <c r="K126" s="16"/>
    </row>
    <row r="127" spans="1:12" ht="15" customHeight="1" x14ac:dyDescent="0.25">
      <c r="A127" s="211" t="s">
        <v>147</v>
      </c>
      <c r="B127" s="211"/>
      <c r="C127" s="211"/>
      <c r="D127" s="211"/>
      <c r="E127" s="211"/>
      <c r="F127" s="211"/>
      <c r="G127" s="211"/>
      <c r="H127" s="211" t="s">
        <v>52</v>
      </c>
      <c r="I127" s="211"/>
      <c r="J127" s="16"/>
      <c r="K127" s="16"/>
    </row>
    <row r="128" spans="1:12" ht="15" customHeight="1" x14ac:dyDescent="0.25">
      <c r="A128" s="28" t="s">
        <v>30</v>
      </c>
      <c r="B128" s="209" t="s">
        <v>148</v>
      </c>
      <c r="C128" s="209"/>
      <c r="D128" s="209"/>
      <c r="E128" s="209"/>
      <c r="F128" s="209"/>
      <c r="G128" s="209"/>
      <c r="H128" s="210">
        <f>H34</f>
        <v>2485.9</v>
      </c>
      <c r="I128" s="210"/>
      <c r="J128" s="16"/>
      <c r="K128" s="16"/>
    </row>
    <row r="129" spans="1:11" ht="15" customHeight="1" x14ac:dyDescent="0.25">
      <c r="A129" s="28" t="s">
        <v>32</v>
      </c>
      <c r="B129" s="209" t="s">
        <v>149</v>
      </c>
      <c r="C129" s="209"/>
      <c r="D129" s="209"/>
      <c r="E129" s="209"/>
      <c r="F129" s="209"/>
      <c r="G129" s="209"/>
      <c r="H129" s="210">
        <f>H72</f>
        <v>2006.2000644171446</v>
      </c>
      <c r="I129" s="210"/>
      <c r="J129" s="16"/>
      <c r="K129" s="16"/>
    </row>
    <row r="130" spans="1:11" ht="15" customHeight="1" x14ac:dyDescent="0.25">
      <c r="A130" s="28" t="s">
        <v>35</v>
      </c>
      <c r="B130" s="209" t="s">
        <v>150</v>
      </c>
      <c r="C130" s="209"/>
      <c r="D130" s="209"/>
      <c r="E130" s="209"/>
      <c r="F130" s="209"/>
      <c r="G130" s="209"/>
      <c r="H130" s="210">
        <f>H82</f>
        <v>162.11430870277781</v>
      </c>
      <c r="I130" s="210"/>
      <c r="J130" s="16"/>
      <c r="K130" s="16"/>
    </row>
    <row r="131" spans="1:11" ht="15" customHeight="1" x14ac:dyDescent="0.25">
      <c r="A131" s="28" t="s">
        <v>37</v>
      </c>
      <c r="B131" s="209" t="s">
        <v>151</v>
      </c>
      <c r="C131" s="209"/>
      <c r="D131" s="209"/>
      <c r="E131" s="209"/>
      <c r="F131" s="209"/>
      <c r="G131" s="209"/>
      <c r="H131" s="210">
        <f>H107</f>
        <v>100.84713300056899</v>
      </c>
      <c r="I131" s="210"/>
      <c r="J131" s="16"/>
      <c r="K131" s="16"/>
    </row>
    <row r="132" spans="1:11" ht="15" customHeight="1" x14ac:dyDescent="0.25">
      <c r="A132" s="28" t="s">
        <v>60</v>
      </c>
      <c r="B132" s="209" t="s">
        <v>152</v>
      </c>
      <c r="C132" s="209"/>
      <c r="D132" s="209"/>
      <c r="E132" s="209"/>
      <c r="F132" s="209"/>
      <c r="G132" s="209"/>
      <c r="H132" s="210">
        <f>H113</f>
        <v>0</v>
      </c>
      <c r="I132" s="210"/>
      <c r="J132" s="16"/>
      <c r="K132" s="16"/>
    </row>
    <row r="133" spans="1:11" ht="15" customHeight="1" x14ac:dyDescent="0.25">
      <c r="A133" s="211" t="s">
        <v>153</v>
      </c>
      <c r="B133" s="211"/>
      <c r="C133" s="211"/>
      <c r="D133" s="211"/>
      <c r="E133" s="211"/>
      <c r="F133" s="211"/>
      <c r="G133" s="211"/>
      <c r="H133" s="213">
        <f>SUM(H128:I132)</f>
        <v>4755.0615061204908</v>
      </c>
      <c r="I133" s="213"/>
      <c r="J133" s="16"/>
      <c r="K133" s="16"/>
    </row>
    <row r="134" spans="1:11" ht="15" customHeight="1" x14ac:dyDescent="0.25">
      <c r="A134" s="28" t="s">
        <v>62</v>
      </c>
      <c r="B134" s="209" t="s">
        <v>154</v>
      </c>
      <c r="C134" s="209"/>
      <c r="D134" s="209"/>
      <c r="E134" s="209"/>
      <c r="F134" s="209"/>
      <c r="G134" s="209"/>
      <c r="H134" s="210">
        <f>I123</f>
        <v>639.29160248953258</v>
      </c>
      <c r="I134" s="210"/>
      <c r="J134" s="16"/>
      <c r="K134" s="16"/>
    </row>
    <row r="135" spans="1:11" ht="15" customHeight="1" x14ac:dyDescent="0.25">
      <c r="A135" s="211" t="s">
        <v>155</v>
      </c>
      <c r="B135" s="211"/>
      <c r="C135" s="211"/>
      <c r="D135" s="211"/>
      <c r="E135" s="211"/>
      <c r="F135" s="211"/>
      <c r="G135" s="211"/>
      <c r="H135" s="212">
        <f>(H133+H134)</f>
        <v>5394.3531086100229</v>
      </c>
      <c r="I135" s="212"/>
      <c r="J135" s="16"/>
      <c r="K135" s="16"/>
    </row>
    <row r="136" spans="1:11" ht="15" customHeight="1" x14ac:dyDescent="0.25">
      <c r="A136" s="208"/>
      <c r="B136" s="208"/>
      <c r="C136" s="208"/>
      <c r="D136" s="208"/>
      <c r="E136" s="208"/>
      <c r="F136" s="208"/>
      <c r="G136" s="208"/>
      <c r="H136" s="208"/>
      <c r="I136" s="208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156</v>
      </c>
      <c r="C139" s="12">
        <v>4.1999999999999997E-3</v>
      </c>
    </row>
    <row r="140" spans="1:11" ht="15" hidden="1" customHeight="1" x14ac:dyDescent="0.25">
      <c r="B140" s="13" t="s">
        <v>136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14" t="s">
        <v>157</v>
      </c>
      <c r="B145" s="214"/>
      <c r="C145" s="214"/>
      <c r="D145" s="214"/>
      <c r="E145" s="214"/>
      <c r="F145" s="214"/>
      <c r="G145" s="214"/>
      <c r="H145" s="214"/>
      <c r="I145" s="214"/>
      <c r="K145" s="49"/>
    </row>
    <row r="146" spans="1:11" ht="15" customHeight="1" x14ac:dyDescent="0.25">
      <c r="A146" s="98"/>
      <c r="B146" s="98"/>
      <c r="C146" s="98"/>
      <c r="D146" s="98"/>
      <c r="E146" s="98"/>
      <c r="F146" s="98"/>
      <c r="G146" s="98"/>
      <c r="H146" s="98"/>
      <c r="I146" s="98"/>
    </row>
    <row r="147" spans="1:11" ht="15" customHeight="1" x14ac:dyDescent="0.25">
      <c r="A147" s="211" t="s">
        <v>158</v>
      </c>
      <c r="B147" s="211"/>
      <c r="C147" s="211"/>
      <c r="D147" s="211"/>
      <c r="E147" s="211"/>
      <c r="F147" s="211"/>
      <c r="G147" s="211"/>
      <c r="H147" s="211" t="s">
        <v>52</v>
      </c>
      <c r="I147" s="211"/>
    </row>
    <row r="148" spans="1:11" ht="15" customHeight="1" x14ac:dyDescent="0.25">
      <c r="A148" s="28" t="s">
        <v>30</v>
      </c>
      <c r="B148" s="209" t="s">
        <v>159</v>
      </c>
      <c r="C148" s="209"/>
      <c r="D148" s="209"/>
      <c r="E148" s="209"/>
      <c r="F148" s="209"/>
      <c r="G148" s="209"/>
      <c r="H148" s="210">
        <f>I39</f>
        <v>207.07547</v>
      </c>
      <c r="I148" s="210"/>
    </row>
    <row r="149" spans="1:11" ht="15" customHeight="1" x14ac:dyDescent="0.25">
      <c r="A149" s="28" t="s">
        <v>32</v>
      </c>
      <c r="B149" s="209" t="s">
        <v>181</v>
      </c>
      <c r="C149" s="209"/>
      <c r="D149" s="209"/>
      <c r="E149" s="209"/>
      <c r="F149" s="209"/>
      <c r="G149" s="209"/>
      <c r="H149" s="210">
        <f>I40</f>
        <v>276.21111111111111</v>
      </c>
      <c r="I149" s="210"/>
    </row>
    <row r="150" spans="1:11" ht="15" customHeight="1" x14ac:dyDescent="0.25">
      <c r="A150" s="28" t="s">
        <v>35</v>
      </c>
      <c r="B150" s="209" t="s">
        <v>160</v>
      </c>
      <c r="C150" s="209"/>
      <c r="D150" s="209"/>
      <c r="E150" s="209"/>
      <c r="F150" s="209"/>
      <c r="G150" s="209"/>
      <c r="H150" s="290">
        <f>H82</f>
        <v>162.11430870277781</v>
      </c>
      <c r="I150" s="291"/>
    </row>
    <row r="151" spans="1:11" ht="15" customHeight="1" x14ac:dyDescent="0.25">
      <c r="A151" s="28" t="s">
        <v>37</v>
      </c>
      <c r="B151" s="209" t="s">
        <v>176</v>
      </c>
      <c r="C151" s="209"/>
      <c r="D151" s="209"/>
      <c r="E151" s="209"/>
      <c r="F151" s="209"/>
      <c r="G151" s="209"/>
      <c r="H151" s="290">
        <f>I101</f>
        <v>100.84713300056899</v>
      </c>
      <c r="I151" s="291"/>
    </row>
    <row r="152" spans="1:11" ht="15" customHeight="1" x14ac:dyDescent="0.25">
      <c r="A152" s="239" t="s">
        <v>161</v>
      </c>
      <c r="B152" s="240"/>
      <c r="C152" s="240"/>
      <c r="D152" s="240"/>
      <c r="E152" s="240"/>
      <c r="F152" s="240"/>
      <c r="G152" s="241"/>
      <c r="H152" s="328">
        <f>SUM(H148:I151)</f>
        <v>746.24802281445784</v>
      </c>
      <c r="I152" s="329"/>
    </row>
  </sheetData>
  <mergeCells count="173">
    <mergeCell ref="J76:J81"/>
    <mergeCell ref="J88:J92"/>
    <mergeCell ref="J111:J112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21:G21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H113:I113"/>
    <mergeCell ref="A114:I114"/>
    <mergeCell ref="A115:I115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</mergeCells>
  <dataValidations count="1">
    <dataValidation allowBlank="1" sqref="A1 A125" xr:uid="{ACAC6464-9C47-4666-B83C-AEFA454EB852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3CCB5-0D9A-4ECB-A115-8F6F8A6A3DF9}">
  <sheetPr>
    <tabColor theme="4"/>
  </sheetPr>
  <dimension ref="A1:Q152"/>
  <sheetViews>
    <sheetView showGridLines="0" topLeftCell="A37" zoomScaleNormal="100" zoomScaleSheetLayoutView="100" workbookViewId="0">
      <selection activeCell="H47" sqref="H47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304" t="s">
        <v>27</v>
      </c>
      <c r="B1" s="304"/>
      <c r="C1" s="304"/>
      <c r="D1" s="304"/>
      <c r="E1" s="304"/>
      <c r="F1" s="304"/>
      <c r="G1" s="304"/>
      <c r="H1" s="304"/>
      <c r="I1" s="304"/>
      <c r="J1" s="16"/>
      <c r="K1" s="16"/>
    </row>
    <row r="2" spans="1:11" ht="15" customHeight="1" x14ac:dyDescent="0.25">
      <c r="A2" s="242"/>
      <c r="B2" s="242"/>
      <c r="C2" s="242"/>
      <c r="D2" s="242"/>
      <c r="E2" s="242"/>
      <c r="F2" s="242"/>
      <c r="G2" s="242"/>
      <c r="H2" s="242"/>
      <c r="I2" s="242"/>
      <c r="J2" s="16"/>
      <c r="K2" s="16"/>
    </row>
    <row r="3" spans="1:11" ht="15" customHeight="1" x14ac:dyDescent="0.25">
      <c r="A3" s="19"/>
      <c r="B3" s="20" t="s">
        <v>28</v>
      </c>
      <c r="C3" s="305" t="s">
        <v>255</v>
      </c>
      <c r="D3" s="305"/>
      <c r="E3" s="305"/>
      <c r="F3" s="305"/>
      <c r="G3" s="305"/>
      <c r="H3" s="305"/>
      <c r="I3" s="305"/>
      <c r="J3" s="16"/>
      <c r="K3" s="16"/>
    </row>
    <row r="4" spans="1:11" ht="15" customHeight="1" x14ac:dyDescent="0.25">
      <c r="A4" s="19"/>
      <c r="B4" s="21" t="s">
        <v>256</v>
      </c>
      <c r="C4" s="306"/>
      <c r="D4" s="306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257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42"/>
      <c r="B6" s="242"/>
      <c r="C6" s="242"/>
      <c r="D6" s="242"/>
      <c r="E6" s="242"/>
      <c r="F6" s="242"/>
      <c r="G6" s="242"/>
      <c r="H6" s="242"/>
      <c r="I6" s="242"/>
      <c r="J6" s="16"/>
      <c r="K6" s="16"/>
    </row>
    <row r="7" spans="1:11" ht="15" customHeight="1" x14ac:dyDescent="0.25">
      <c r="A7" s="303" t="s">
        <v>29</v>
      </c>
      <c r="B7" s="303"/>
      <c r="C7" s="303"/>
      <c r="D7" s="303"/>
      <c r="E7" s="303"/>
      <c r="F7" s="303"/>
      <c r="G7" s="303"/>
      <c r="H7" s="303"/>
      <c r="I7" s="303"/>
      <c r="J7" s="16"/>
      <c r="K7" s="16"/>
    </row>
    <row r="8" spans="1:11" ht="15" customHeight="1" x14ac:dyDescent="0.25">
      <c r="A8" s="23" t="s">
        <v>30</v>
      </c>
      <c r="B8" s="279" t="s">
        <v>31</v>
      </c>
      <c r="C8" s="279"/>
      <c r="D8" s="279"/>
      <c r="E8" s="279"/>
      <c r="F8" s="279"/>
      <c r="G8" s="309">
        <v>45439</v>
      </c>
      <c r="H8" s="307"/>
      <c r="I8" s="307"/>
      <c r="J8" s="16"/>
      <c r="K8" s="16"/>
    </row>
    <row r="9" spans="1:11" ht="15" customHeight="1" x14ac:dyDescent="0.25">
      <c r="A9" s="23" t="s">
        <v>32</v>
      </c>
      <c r="B9" s="279" t="s">
        <v>33</v>
      </c>
      <c r="C9" s="279"/>
      <c r="D9" s="279"/>
      <c r="E9" s="279"/>
      <c r="F9" s="279"/>
      <c r="G9" s="310" t="s">
        <v>34</v>
      </c>
      <c r="H9" s="311"/>
      <c r="I9" s="312"/>
      <c r="J9" s="16"/>
      <c r="K9" s="16"/>
    </row>
    <row r="10" spans="1:11" ht="15" customHeight="1" x14ac:dyDescent="0.25">
      <c r="A10" s="24" t="s">
        <v>35</v>
      </c>
      <c r="B10" s="313" t="s">
        <v>36</v>
      </c>
      <c r="C10" s="314"/>
      <c r="D10" s="314"/>
      <c r="E10" s="314"/>
      <c r="F10" s="314"/>
      <c r="G10" s="307" t="s">
        <v>250</v>
      </c>
      <c r="H10" s="307"/>
      <c r="I10" s="307"/>
      <c r="J10" s="16"/>
      <c r="K10" s="16"/>
    </row>
    <row r="11" spans="1:11" ht="15" customHeight="1" x14ac:dyDescent="0.25">
      <c r="A11" s="23" t="s">
        <v>37</v>
      </c>
      <c r="B11" s="25" t="s">
        <v>38</v>
      </c>
      <c r="C11" s="26"/>
      <c r="D11" s="26"/>
      <c r="E11" s="26"/>
      <c r="F11" s="26"/>
      <c r="G11" s="307">
        <v>3</v>
      </c>
      <c r="H11" s="307"/>
      <c r="I11" s="307"/>
      <c r="J11" s="16"/>
      <c r="K11" s="16"/>
    </row>
    <row r="12" spans="1:11" ht="15" customHeight="1" x14ac:dyDescent="0.25">
      <c r="A12" s="303" t="s">
        <v>39</v>
      </c>
      <c r="B12" s="303"/>
      <c r="C12" s="303"/>
      <c r="D12" s="303"/>
      <c r="E12" s="303"/>
      <c r="F12" s="303"/>
      <c r="G12" s="303"/>
      <c r="H12" s="303"/>
      <c r="I12" s="303"/>
      <c r="J12" s="16"/>
      <c r="K12" s="16"/>
    </row>
    <row r="13" spans="1:11" ht="15" customHeight="1" x14ac:dyDescent="0.25">
      <c r="A13" s="23">
        <v>1</v>
      </c>
      <c r="B13" s="279" t="s">
        <v>40</v>
      </c>
      <c r="C13" s="279"/>
      <c r="D13" s="279"/>
      <c r="E13" s="279"/>
      <c r="F13" s="279"/>
      <c r="G13" s="279"/>
      <c r="H13" s="307" t="s">
        <v>4</v>
      </c>
      <c r="I13" s="307"/>
      <c r="J13" s="16"/>
      <c r="K13" s="16"/>
    </row>
    <row r="14" spans="1:11" ht="15" customHeight="1" x14ac:dyDescent="0.25">
      <c r="A14" s="23">
        <v>2</v>
      </c>
      <c r="B14" s="279" t="s">
        <v>41</v>
      </c>
      <c r="C14" s="279"/>
      <c r="D14" s="279"/>
      <c r="E14" s="279"/>
      <c r="F14" s="279"/>
      <c r="G14" s="279"/>
      <c r="H14" s="308">
        <v>1</v>
      </c>
      <c r="I14" s="308"/>
      <c r="J14" s="16"/>
      <c r="K14" s="16"/>
    </row>
    <row r="15" spans="1:11" ht="15" customHeight="1" x14ac:dyDescent="0.25">
      <c r="A15" s="23">
        <v>3</v>
      </c>
      <c r="B15" s="25" t="s">
        <v>42</v>
      </c>
      <c r="C15" s="302" t="s">
        <v>11</v>
      </c>
      <c r="D15" s="302"/>
      <c r="E15" s="302"/>
      <c r="F15" s="302"/>
      <c r="G15" s="302"/>
      <c r="H15" s="302"/>
      <c r="I15" s="302"/>
      <c r="J15" s="16"/>
      <c r="K15" s="16"/>
    </row>
    <row r="16" spans="1:11" ht="15" customHeight="1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16"/>
      <c r="K16" s="16"/>
    </row>
    <row r="17" spans="1:14" ht="15" customHeight="1" x14ac:dyDescent="0.25">
      <c r="A17" s="303" t="s">
        <v>43</v>
      </c>
      <c r="B17" s="303"/>
      <c r="C17" s="303"/>
      <c r="D17" s="303"/>
      <c r="E17" s="303"/>
      <c r="F17" s="303"/>
      <c r="G17" s="303"/>
      <c r="H17" s="303"/>
      <c r="I17" s="303"/>
      <c r="J17" s="16"/>
      <c r="K17" s="16"/>
    </row>
    <row r="18" spans="1:14" ht="15" customHeight="1" x14ac:dyDescent="0.25">
      <c r="A18" s="238" t="s">
        <v>44</v>
      </c>
      <c r="B18" s="238"/>
      <c r="C18" s="238"/>
      <c r="D18" s="238"/>
      <c r="E18" s="238"/>
      <c r="F18" s="238"/>
      <c r="G18" s="238"/>
      <c r="H18" s="238"/>
      <c r="I18" s="238"/>
      <c r="J18" s="16"/>
      <c r="K18" s="16"/>
    </row>
    <row r="19" spans="1:14" x14ac:dyDescent="0.25">
      <c r="A19" s="27">
        <v>1</v>
      </c>
      <c r="B19" s="268" t="s">
        <v>45</v>
      </c>
      <c r="C19" s="268"/>
      <c r="D19" s="268"/>
      <c r="E19" s="268"/>
      <c r="F19" s="268"/>
      <c r="G19" s="268"/>
      <c r="H19" s="300" t="s">
        <v>251</v>
      </c>
      <c r="I19" s="301"/>
      <c r="J19" s="16"/>
      <c r="K19" s="16"/>
    </row>
    <row r="20" spans="1:14" ht="15" customHeight="1" x14ac:dyDescent="0.25">
      <c r="A20" s="27">
        <v>2</v>
      </c>
      <c r="B20" s="268" t="s">
        <v>46</v>
      </c>
      <c r="C20" s="268"/>
      <c r="D20" s="268"/>
      <c r="E20" s="268"/>
      <c r="F20" s="268"/>
      <c r="G20" s="268"/>
      <c r="H20" s="315" t="s">
        <v>253</v>
      </c>
      <c r="I20" s="316"/>
      <c r="J20" s="16"/>
      <c r="K20" s="16"/>
    </row>
    <row r="21" spans="1:14" ht="15" customHeight="1" x14ac:dyDescent="0.25">
      <c r="A21" s="156">
        <v>3</v>
      </c>
      <c r="B21" s="272" t="s">
        <v>47</v>
      </c>
      <c r="C21" s="272"/>
      <c r="D21" s="272"/>
      <c r="E21" s="272"/>
      <c r="F21" s="272"/>
      <c r="G21" s="272"/>
      <c r="H21" s="298">
        <v>2485.9</v>
      </c>
      <c r="I21" s="299"/>
      <c r="J21" s="16"/>
      <c r="K21" s="16"/>
    </row>
    <row r="22" spans="1:14" x14ac:dyDescent="0.25">
      <c r="A22" s="27">
        <v>4</v>
      </c>
      <c r="B22" s="268" t="s">
        <v>48</v>
      </c>
      <c r="C22" s="268"/>
      <c r="D22" s="268"/>
      <c r="E22" s="268"/>
      <c r="F22" s="268"/>
      <c r="G22" s="268"/>
      <c r="H22" s="300"/>
      <c r="I22" s="301"/>
      <c r="J22" s="16"/>
      <c r="K22" s="16"/>
    </row>
    <row r="23" spans="1:14" ht="15" customHeight="1" x14ac:dyDescent="0.25">
      <c r="A23" s="27">
        <v>5</v>
      </c>
      <c r="B23" s="268" t="s">
        <v>49</v>
      </c>
      <c r="C23" s="268"/>
      <c r="D23" s="268"/>
      <c r="E23" s="268"/>
      <c r="F23" s="268"/>
      <c r="G23" s="268"/>
      <c r="H23" s="282" t="s">
        <v>182</v>
      </c>
      <c r="I23" s="283"/>
      <c r="J23" s="16"/>
      <c r="K23" s="16"/>
    </row>
    <row r="24" spans="1:14" ht="1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16"/>
      <c r="K24" s="16"/>
    </row>
    <row r="25" spans="1:14" ht="15" customHeight="1" x14ac:dyDescent="0.25">
      <c r="A25" s="224" t="s">
        <v>50</v>
      </c>
      <c r="B25" s="225"/>
      <c r="C25" s="225"/>
      <c r="D25" s="225"/>
      <c r="E25" s="225"/>
      <c r="F25" s="225"/>
      <c r="G25" s="225"/>
      <c r="H25" s="225"/>
      <c r="I25" s="226"/>
      <c r="J25" s="16"/>
      <c r="K25" s="16"/>
      <c r="M25" s="49"/>
    </row>
    <row r="26" spans="1:14" ht="15" customHeight="1" x14ac:dyDescent="0.25">
      <c r="A26" s="43">
        <v>1</v>
      </c>
      <c r="B26" s="237" t="s">
        <v>51</v>
      </c>
      <c r="C26" s="237"/>
      <c r="D26" s="237"/>
      <c r="E26" s="237"/>
      <c r="F26" s="237"/>
      <c r="G26" s="237"/>
      <c r="H26" s="321" t="s">
        <v>52</v>
      </c>
      <c r="I26" s="321"/>
      <c r="J26" s="16"/>
      <c r="K26" s="16"/>
      <c r="M26" s="49"/>
    </row>
    <row r="27" spans="1:14" ht="15" customHeight="1" x14ac:dyDescent="0.25">
      <c r="A27" s="27" t="s">
        <v>30</v>
      </c>
      <c r="B27" s="279" t="s">
        <v>53</v>
      </c>
      <c r="C27" s="279"/>
      <c r="D27" s="279"/>
      <c r="E27" s="279"/>
      <c r="F27" s="279"/>
      <c r="G27" s="279"/>
      <c r="H27" s="320">
        <f>H21</f>
        <v>2485.9</v>
      </c>
      <c r="I27" s="320"/>
      <c r="J27" s="16"/>
      <c r="K27" s="16"/>
    </row>
    <row r="28" spans="1:14" ht="15" customHeight="1" x14ac:dyDescent="0.25">
      <c r="A28" s="28" t="s">
        <v>32</v>
      </c>
      <c r="B28" s="29" t="s">
        <v>54</v>
      </c>
      <c r="C28" s="30"/>
      <c r="D28" s="31" t="s">
        <v>55</v>
      </c>
      <c r="E28" s="31" t="s">
        <v>58</v>
      </c>
      <c r="F28" s="30"/>
      <c r="G28" s="32"/>
      <c r="H28" s="210">
        <f>IF(E28="N",0,H27*0.3)</f>
        <v>0</v>
      </c>
      <c r="I28" s="210"/>
      <c r="J28" s="16"/>
      <c r="K28" s="16"/>
    </row>
    <row r="29" spans="1:14" ht="15" customHeight="1" x14ac:dyDescent="0.25">
      <c r="A29" s="28" t="s">
        <v>35</v>
      </c>
      <c r="B29" s="29" t="s">
        <v>57</v>
      </c>
      <c r="C29" s="30"/>
      <c r="D29" s="31" t="s">
        <v>55</v>
      </c>
      <c r="E29" s="31" t="s">
        <v>58</v>
      </c>
      <c r="F29" s="280"/>
      <c r="G29" s="281"/>
      <c r="H29" s="291"/>
      <c r="I29" s="210"/>
      <c r="J29" s="16"/>
      <c r="K29" s="16"/>
      <c r="N29" s="55"/>
    </row>
    <row r="30" spans="1:14" ht="15" customHeight="1" x14ac:dyDescent="0.25">
      <c r="A30" s="27" t="s">
        <v>37</v>
      </c>
      <c r="B30" s="285" t="s">
        <v>59</v>
      </c>
      <c r="C30" s="286"/>
      <c r="D30" s="286"/>
      <c r="E30" s="286"/>
      <c r="F30" s="286"/>
      <c r="G30" s="287"/>
      <c r="H30" s="210"/>
      <c r="I30" s="210"/>
      <c r="J30" s="16"/>
      <c r="K30" s="16"/>
    </row>
    <row r="31" spans="1:14" ht="15" customHeight="1" x14ac:dyDescent="0.25">
      <c r="A31" s="27" t="s">
        <v>60</v>
      </c>
      <c r="B31" s="285" t="s">
        <v>61</v>
      </c>
      <c r="C31" s="286"/>
      <c r="D31" s="286"/>
      <c r="E31" s="286"/>
      <c r="F31" s="286"/>
      <c r="G31" s="287"/>
      <c r="H31" s="210"/>
      <c r="I31" s="210"/>
      <c r="J31" s="16"/>
      <c r="K31" s="16"/>
    </row>
    <row r="32" spans="1:14" ht="15" customHeight="1" x14ac:dyDescent="0.25">
      <c r="A32" s="23" t="s">
        <v>62</v>
      </c>
      <c r="B32" s="284" t="s">
        <v>63</v>
      </c>
      <c r="C32" s="284"/>
      <c r="D32" s="284"/>
      <c r="E32" s="284"/>
      <c r="F32" s="284"/>
      <c r="G32" s="284"/>
      <c r="H32" s="231"/>
      <c r="I32" s="231"/>
      <c r="J32" s="16"/>
      <c r="K32" s="16"/>
    </row>
    <row r="33" spans="1:17" ht="15" customHeight="1" x14ac:dyDescent="0.25">
      <c r="A33" s="27" t="s">
        <v>64</v>
      </c>
      <c r="B33" s="268" t="s">
        <v>65</v>
      </c>
      <c r="C33" s="268"/>
      <c r="D33" s="268"/>
      <c r="E33" s="268"/>
      <c r="F33" s="268"/>
      <c r="G33" s="268"/>
      <c r="H33" s="322"/>
      <c r="I33" s="322"/>
      <c r="J33" s="16"/>
      <c r="K33" s="16"/>
    </row>
    <row r="34" spans="1:17" ht="15" customHeight="1" x14ac:dyDescent="0.25">
      <c r="A34" s="238" t="s">
        <v>66</v>
      </c>
      <c r="B34" s="238"/>
      <c r="C34" s="238"/>
      <c r="D34" s="238"/>
      <c r="E34" s="238"/>
      <c r="F34" s="238"/>
      <c r="G34" s="238"/>
      <c r="H34" s="245">
        <f>SUM(H27:I33)</f>
        <v>2485.9</v>
      </c>
      <c r="I34" s="245"/>
      <c r="J34" s="16"/>
      <c r="K34" s="16"/>
    </row>
    <row r="35" spans="1:17" ht="15" customHeight="1" x14ac:dyDescent="0.25">
      <c r="A35" s="276"/>
      <c r="B35" s="276"/>
      <c r="C35" s="276"/>
      <c r="D35" s="276"/>
      <c r="E35" s="276"/>
      <c r="F35" s="276"/>
      <c r="G35" s="276"/>
      <c r="H35" s="276"/>
      <c r="I35" s="276"/>
      <c r="J35" s="16"/>
      <c r="K35" s="16"/>
      <c r="L35" s="53"/>
      <c r="N35" s="53"/>
    </row>
    <row r="36" spans="1:17" ht="15" customHeight="1" x14ac:dyDescent="0.25">
      <c r="A36" s="224" t="s">
        <v>67</v>
      </c>
      <c r="B36" s="225"/>
      <c r="C36" s="225"/>
      <c r="D36" s="225"/>
      <c r="E36" s="225"/>
      <c r="F36" s="225"/>
      <c r="G36" s="225"/>
      <c r="H36" s="225"/>
      <c r="I36" s="226"/>
      <c r="J36" s="16"/>
      <c r="K36" s="16"/>
      <c r="Q36" s="53"/>
    </row>
    <row r="37" spans="1:17" ht="15" customHeight="1" x14ac:dyDescent="0.25">
      <c r="A37" s="237" t="s">
        <v>68</v>
      </c>
      <c r="B37" s="237"/>
      <c r="C37" s="237"/>
      <c r="D37" s="237"/>
      <c r="E37" s="237"/>
      <c r="F37" s="237"/>
      <c r="G37" s="237"/>
      <c r="H37" s="237"/>
      <c r="I37" s="237"/>
      <c r="J37" s="16"/>
      <c r="K37" s="16"/>
      <c r="L37" s="59"/>
    </row>
    <row r="38" spans="1:17" ht="15" customHeight="1" x14ac:dyDescent="0.25">
      <c r="A38" s="43" t="s">
        <v>69</v>
      </c>
      <c r="B38" s="220" t="s">
        <v>70</v>
      </c>
      <c r="C38" s="221"/>
      <c r="D38" s="221"/>
      <c r="E38" s="221"/>
      <c r="F38" s="221"/>
      <c r="G38" s="222"/>
      <c r="H38" s="43" t="s">
        <v>71</v>
      </c>
      <c r="I38" s="46" t="s">
        <v>52</v>
      </c>
      <c r="J38" s="16"/>
      <c r="K38" s="16"/>
      <c r="N38" s="57"/>
    </row>
    <row r="39" spans="1:17" ht="15" customHeight="1" x14ac:dyDescent="0.25">
      <c r="A39" s="27" t="s">
        <v>30</v>
      </c>
      <c r="B39" s="273" t="s">
        <v>72</v>
      </c>
      <c r="C39" s="274"/>
      <c r="D39" s="274"/>
      <c r="E39" s="274"/>
      <c r="F39" s="274"/>
      <c r="G39" s="275"/>
      <c r="H39" s="62">
        <v>8.3299999999999999E-2</v>
      </c>
      <c r="I39" s="34">
        <f>H34*H39</f>
        <v>207.07547</v>
      </c>
      <c r="J39" s="16"/>
      <c r="K39" s="17"/>
      <c r="L39" s="58"/>
      <c r="M39" s="58"/>
      <c r="N39" s="57"/>
      <c r="O39" s="14"/>
    </row>
    <row r="40" spans="1:17" ht="15" customHeight="1" x14ac:dyDescent="0.25">
      <c r="A40" s="27" t="s">
        <v>32</v>
      </c>
      <c r="B40" s="273" t="s">
        <v>73</v>
      </c>
      <c r="C40" s="274"/>
      <c r="D40" s="274"/>
      <c r="E40" s="274"/>
      <c r="F40" s="274"/>
      <c r="G40" s="275"/>
      <c r="H40" s="62">
        <f>0.0833333333333333+0.0277777777777778</f>
        <v>0.1111111111111111</v>
      </c>
      <c r="I40" s="34">
        <f>H34*H40</f>
        <v>276.21111111111111</v>
      </c>
      <c r="J40" s="16"/>
      <c r="K40" s="17"/>
      <c r="L40" s="58"/>
      <c r="M40" s="58"/>
      <c r="N40" s="57"/>
      <c r="O40" s="14"/>
    </row>
    <row r="41" spans="1:17" ht="15" customHeight="1" x14ac:dyDescent="0.25">
      <c r="A41" s="61" t="s">
        <v>74</v>
      </c>
      <c r="B41" s="60"/>
      <c r="C41" s="60"/>
      <c r="D41" s="60"/>
      <c r="E41" s="60"/>
      <c r="F41" s="60"/>
      <c r="G41" s="60"/>
      <c r="H41" s="67">
        <f>SUM(H39:H40)</f>
        <v>0.19441111111111109</v>
      </c>
      <c r="I41" s="66">
        <f>SUM(I39:I40)</f>
        <v>483.2865811111111</v>
      </c>
      <c r="J41" s="16"/>
      <c r="K41" s="16"/>
      <c r="L41" s="53"/>
      <c r="N41" s="53"/>
    </row>
    <row r="42" spans="1:17" ht="15" customHeight="1" x14ac:dyDescent="0.25">
      <c r="A42" s="246" t="s">
        <v>75</v>
      </c>
      <c r="B42" s="246"/>
      <c r="C42" s="246"/>
      <c r="D42" s="246"/>
      <c r="E42" s="246"/>
      <c r="F42" s="246"/>
      <c r="G42" s="246"/>
      <c r="H42" s="246"/>
      <c r="I42" s="246"/>
      <c r="J42" s="16"/>
      <c r="K42" s="16"/>
      <c r="L42" s="53"/>
    </row>
    <row r="43" spans="1:17" ht="15" customHeight="1" x14ac:dyDescent="0.25">
      <c r="A43" s="237" t="s">
        <v>76</v>
      </c>
      <c r="B43" s="237"/>
      <c r="C43" s="237"/>
      <c r="D43" s="237"/>
      <c r="E43" s="237"/>
      <c r="F43" s="237"/>
      <c r="G43" s="237"/>
      <c r="H43" s="237"/>
      <c r="I43" s="237"/>
      <c r="J43" s="16"/>
      <c r="K43" s="16"/>
    </row>
    <row r="44" spans="1:17" ht="15" customHeight="1" x14ac:dyDescent="0.25">
      <c r="A44" s="43" t="s">
        <v>77</v>
      </c>
      <c r="B44" s="237" t="s">
        <v>78</v>
      </c>
      <c r="C44" s="237"/>
      <c r="D44" s="237"/>
      <c r="E44" s="237"/>
      <c r="F44" s="237"/>
      <c r="G44" s="237"/>
      <c r="H44" s="43" t="s">
        <v>71</v>
      </c>
      <c r="I44" s="46" t="s">
        <v>52</v>
      </c>
      <c r="J44" s="16"/>
      <c r="K44" s="16"/>
      <c r="N44" s="53"/>
    </row>
    <row r="45" spans="1:17" ht="15" customHeight="1" x14ac:dyDescent="0.25">
      <c r="A45" s="27" t="s">
        <v>30</v>
      </c>
      <c r="B45" s="268" t="s">
        <v>79</v>
      </c>
      <c r="C45" s="268"/>
      <c r="D45" s="268"/>
      <c r="E45" s="268"/>
      <c r="F45" s="268"/>
      <c r="G45" s="268"/>
      <c r="H45" s="35">
        <v>0.2</v>
      </c>
      <c r="I45" s="36">
        <f>($H$34+$I$41)*H45</f>
        <v>593.83731622222228</v>
      </c>
      <c r="J45" s="16"/>
      <c r="K45" s="16"/>
      <c r="P45" s="55"/>
    </row>
    <row r="46" spans="1:17" ht="15" customHeight="1" x14ac:dyDescent="0.25">
      <c r="A46" s="27" t="s">
        <v>32</v>
      </c>
      <c r="B46" s="268" t="s">
        <v>80</v>
      </c>
      <c r="C46" s="268"/>
      <c r="D46" s="268"/>
      <c r="E46" s="268"/>
      <c r="F46" s="268"/>
      <c r="G46" s="268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3"/>
    </row>
    <row r="47" spans="1:17" ht="15" customHeight="1" x14ac:dyDescent="0.25">
      <c r="A47" s="173" t="s">
        <v>35</v>
      </c>
      <c r="B47" s="272" t="s">
        <v>81</v>
      </c>
      <c r="C47" s="272"/>
      <c r="D47" s="272"/>
      <c r="E47" s="272"/>
      <c r="F47" s="272"/>
      <c r="G47" s="272"/>
      <c r="H47" s="175">
        <v>1.141E-2</v>
      </c>
      <c r="I47" s="169">
        <f t="shared" si="0"/>
        <v>33.878418890477775</v>
      </c>
      <c r="J47" s="16"/>
      <c r="K47" s="16"/>
      <c r="L47" s="53"/>
    </row>
    <row r="48" spans="1:17" ht="15" customHeight="1" x14ac:dyDescent="0.25">
      <c r="A48" s="37" t="s">
        <v>37</v>
      </c>
      <c r="B48" s="268" t="s">
        <v>82</v>
      </c>
      <c r="C48" s="268"/>
      <c r="D48" s="268"/>
      <c r="E48" s="268"/>
      <c r="F48" s="268"/>
      <c r="G48" s="268"/>
      <c r="H48" s="35">
        <v>1.4999999999999999E-2</v>
      </c>
      <c r="I48" s="36">
        <f>($H$34+$I$41)*H48</f>
        <v>44.537798716666664</v>
      </c>
      <c r="J48" s="16"/>
      <c r="K48" s="16"/>
      <c r="L48" s="53"/>
    </row>
    <row r="49" spans="1:15" ht="15" customHeight="1" x14ac:dyDescent="0.25">
      <c r="A49" s="27" t="s">
        <v>60</v>
      </c>
      <c r="B49" s="268" t="s">
        <v>83</v>
      </c>
      <c r="C49" s="268"/>
      <c r="D49" s="268"/>
      <c r="E49" s="268"/>
      <c r="F49" s="268"/>
      <c r="G49" s="268"/>
      <c r="H49" s="51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62</v>
      </c>
      <c r="B50" s="268" t="s">
        <v>84</v>
      </c>
      <c r="C50" s="268"/>
      <c r="D50" s="268"/>
      <c r="E50" s="268"/>
      <c r="F50" s="268"/>
      <c r="G50" s="268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64</v>
      </c>
      <c r="B51" s="268" t="s">
        <v>85</v>
      </c>
      <c r="C51" s="268"/>
      <c r="D51" s="268"/>
      <c r="E51" s="268"/>
      <c r="F51" s="268"/>
      <c r="G51" s="268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86</v>
      </c>
      <c r="B52" s="268" t="s">
        <v>87</v>
      </c>
      <c r="C52" s="268"/>
      <c r="D52" s="268"/>
      <c r="E52" s="268"/>
      <c r="F52" s="268"/>
      <c r="G52" s="268"/>
      <c r="H52" s="51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38" t="s">
        <v>26</v>
      </c>
      <c r="B53" s="238"/>
      <c r="C53" s="238"/>
      <c r="D53" s="238"/>
      <c r="E53" s="238"/>
      <c r="F53" s="238"/>
      <c r="G53" s="238"/>
      <c r="H53" s="48">
        <f>SUM(H45:H52)</f>
        <v>0.34941000000000005</v>
      </c>
      <c r="I53" s="47">
        <f>SUM(I45:I52)</f>
        <v>1037.4634833060334</v>
      </c>
      <c r="J53" s="16"/>
      <c r="K53" s="16"/>
    </row>
    <row r="54" spans="1:15" ht="15" customHeight="1" x14ac:dyDescent="0.25">
      <c r="A54" s="246"/>
      <c r="B54" s="246"/>
      <c r="C54" s="246"/>
      <c r="D54" s="246"/>
      <c r="E54" s="246"/>
      <c r="F54" s="246"/>
      <c r="G54" s="246"/>
      <c r="H54" s="246"/>
      <c r="I54" s="246"/>
      <c r="J54" s="16"/>
      <c r="K54" s="16"/>
    </row>
    <row r="55" spans="1:15" ht="15" customHeight="1" x14ac:dyDescent="0.25">
      <c r="A55" s="269" t="s">
        <v>88</v>
      </c>
      <c r="B55" s="270"/>
      <c r="C55" s="270"/>
      <c r="D55" s="270"/>
      <c r="E55" s="270"/>
      <c r="F55" s="270"/>
      <c r="G55" s="270"/>
      <c r="H55" s="270"/>
      <c r="I55" s="271"/>
      <c r="J55" s="16"/>
      <c r="K55" s="16"/>
    </row>
    <row r="56" spans="1:15" ht="15" customHeight="1" x14ac:dyDescent="0.25">
      <c r="A56" s="43" t="s">
        <v>89</v>
      </c>
      <c r="B56" s="237" t="s">
        <v>90</v>
      </c>
      <c r="C56" s="237"/>
      <c r="D56" s="237"/>
      <c r="E56" s="237"/>
      <c r="F56" s="237"/>
      <c r="G56" s="237"/>
      <c r="H56" s="238" t="s">
        <v>52</v>
      </c>
      <c r="I56" s="238"/>
      <c r="J56" s="16"/>
      <c r="K56" s="16"/>
    </row>
    <row r="57" spans="1:15" ht="15" customHeight="1" x14ac:dyDescent="0.25">
      <c r="A57" s="247" t="s">
        <v>30</v>
      </c>
      <c r="B57" s="247" t="s">
        <v>91</v>
      </c>
      <c r="C57" s="27" t="s">
        <v>92</v>
      </c>
      <c r="D57" s="27" t="s">
        <v>93</v>
      </c>
      <c r="E57" s="27" t="s">
        <v>94</v>
      </c>
      <c r="F57" s="27" t="s">
        <v>95</v>
      </c>
      <c r="G57" s="27" t="s">
        <v>96</v>
      </c>
      <c r="H57" s="262">
        <f>D58*E58*F58</f>
        <v>195.8</v>
      </c>
      <c r="I57" s="263"/>
      <c r="J57" s="16"/>
      <c r="K57" s="16"/>
    </row>
    <row r="58" spans="1:15" ht="15" customHeight="1" x14ac:dyDescent="0.25">
      <c r="A58" s="248"/>
      <c r="B58" s="248"/>
      <c r="C58" s="27" t="s">
        <v>56</v>
      </c>
      <c r="D58" s="33">
        <v>4.45</v>
      </c>
      <c r="E58" s="27">
        <v>2</v>
      </c>
      <c r="F58" s="27">
        <v>22</v>
      </c>
      <c r="G58" s="33">
        <f>H27*0.06</f>
        <v>149.154</v>
      </c>
      <c r="H58" s="264">
        <f>IF(C58="N",0,IF(D58*E58*F58-(H27*6%)&lt;0,0,D58*E58*F58-(H27*6%)))</f>
        <v>46.646000000000015</v>
      </c>
      <c r="I58" s="265"/>
      <c r="J58" s="16"/>
      <c r="K58" s="16"/>
    </row>
    <row r="59" spans="1:15" ht="15" customHeight="1" x14ac:dyDescent="0.25">
      <c r="A59" s="247" t="s">
        <v>32</v>
      </c>
      <c r="B59" s="249" t="s">
        <v>97</v>
      </c>
      <c r="C59" s="250"/>
      <c r="D59" s="27" t="s">
        <v>92</v>
      </c>
      <c r="E59" s="27" t="s">
        <v>93</v>
      </c>
      <c r="F59" s="27" t="s">
        <v>95</v>
      </c>
      <c r="G59" s="27" t="s">
        <v>96</v>
      </c>
      <c r="H59" s="253">
        <f>IF(D60="N",0,(E60*F60)-G60)</f>
        <v>465.3</v>
      </c>
      <c r="I59" s="254"/>
      <c r="J59" s="16"/>
      <c r="K59" s="16"/>
      <c r="O59" s="53"/>
    </row>
    <row r="60" spans="1:15" ht="15" customHeight="1" x14ac:dyDescent="0.25">
      <c r="A60" s="248"/>
      <c r="B60" s="251"/>
      <c r="C60" s="252"/>
      <c r="D60" s="27" t="s">
        <v>56</v>
      </c>
      <c r="E60" s="167">
        <v>23.5</v>
      </c>
      <c r="F60" s="27">
        <v>22</v>
      </c>
      <c r="G60" s="33">
        <f>E60*F60*0.1</f>
        <v>51.7</v>
      </c>
      <c r="H60" s="255"/>
      <c r="I60" s="256"/>
      <c r="J60" s="16"/>
      <c r="K60" s="16"/>
      <c r="O60" s="53"/>
    </row>
    <row r="61" spans="1:15" ht="15" customHeight="1" x14ac:dyDescent="0.25">
      <c r="A61" s="52" t="s">
        <v>35</v>
      </c>
      <c r="B61" s="323" t="s">
        <v>98</v>
      </c>
      <c r="C61" s="324"/>
      <c r="D61" s="324"/>
      <c r="E61" s="324"/>
      <c r="F61" s="324"/>
      <c r="G61" s="325"/>
      <c r="H61" s="260">
        <v>0</v>
      </c>
      <c r="I61" s="261"/>
      <c r="J61" s="16"/>
      <c r="K61" s="16"/>
      <c r="O61" s="53"/>
    </row>
    <row r="62" spans="1:15" ht="15" customHeight="1" x14ac:dyDescent="0.25">
      <c r="A62" s="52" t="s">
        <v>37</v>
      </c>
      <c r="B62" s="323" t="s">
        <v>99</v>
      </c>
      <c r="C62" s="324"/>
      <c r="D62" s="324"/>
      <c r="E62" s="324"/>
      <c r="F62" s="324"/>
      <c r="G62" s="325"/>
      <c r="H62" s="260">
        <v>0</v>
      </c>
      <c r="I62" s="261"/>
      <c r="J62" s="16"/>
      <c r="K62" s="16"/>
      <c r="O62" s="53"/>
    </row>
    <row r="63" spans="1:15" ht="15" customHeight="1" x14ac:dyDescent="0.25">
      <c r="A63" s="163" t="s">
        <v>60</v>
      </c>
      <c r="B63" s="164" t="s">
        <v>100</v>
      </c>
      <c r="C63" s="165"/>
      <c r="D63" s="165"/>
      <c r="E63" s="165"/>
      <c r="F63" s="165"/>
      <c r="G63" s="166"/>
      <c r="H63" s="266">
        <v>20.149999999999999</v>
      </c>
      <c r="I63" s="267"/>
      <c r="J63" s="16"/>
      <c r="K63" s="16"/>
      <c r="O63" s="53"/>
    </row>
    <row r="64" spans="1:15" ht="15" customHeight="1" x14ac:dyDescent="0.25">
      <c r="A64" s="238" t="s">
        <v>74</v>
      </c>
      <c r="B64" s="238"/>
      <c r="C64" s="238"/>
      <c r="D64" s="238"/>
      <c r="E64" s="238"/>
      <c r="F64" s="238"/>
      <c r="G64" s="238"/>
      <c r="H64" s="245">
        <f>SUM(H58:I63)</f>
        <v>532.096</v>
      </c>
      <c r="I64" s="245"/>
      <c r="J64" s="16"/>
      <c r="K64" s="16"/>
    </row>
    <row r="65" spans="1:15" ht="15" customHeight="1" x14ac:dyDescent="0.25">
      <c r="A65" s="242"/>
      <c r="B65" s="242"/>
      <c r="C65" s="242"/>
      <c r="D65" s="242"/>
      <c r="E65" s="242"/>
      <c r="F65" s="242"/>
      <c r="G65" s="242"/>
      <c r="H65" s="242"/>
      <c r="I65" s="242"/>
      <c r="J65" s="16"/>
      <c r="K65" s="16"/>
    </row>
    <row r="66" spans="1:15" ht="15" customHeight="1" x14ac:dyDescent="0.25">
      <c r="A66" s="243" t="s">
        <v>101</v>
      </c>
      <c r="B66" s="243"/>
      <c r="C66" s="243"/>
      <c r="D66" s="243"/>
      <c r="E66" s="243"/>
      <c r="F66" s="243"/>
      <c r="G66" s="243"/>
      <c r="H66" s="243"/>
      <c r="I66" s="243"/>
      <c r="J66" s="16"/>
      <c r="K66" s="16"/>
      <c r="N66" s="54"/>
    </row>
    <row r="67" spans="1:15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16"/>
      <c r="K67" s="16"/>
      <c r="N67" s="53"/>
    </row>
    <row r="68" spans="1:15" ht="15" customHeight="1" x14ac:dyDescent="0.25">
      <c r="A68" s="42">
        <v>2</v>
      </c>
      <c r="B68" s="227" t="s">
        <v>102</v>
      </c>
      <c r="C68" s="227"/>
      <c r="D68" s="227"/>
      <c r="E68" s="227"/>
      <c r="F68" s="227"/>
      <c r="G68" s="227"/>
      <c r="H68" s="211" t="s">
        <v>52</v>
      </c>
      <c r="I68" s="211"/>
      <c r="J68" s="16"/>
      <c r="K68" s="16"/>
    </row>
    <row r="69" spans="1:15" ht="15" customHeight="1" x14ac:dyDescent="0.25">
      <c r="A69" s="28" t="s">
        <v>69</v>
      </c>
      <c r="B69" s="209" t="s">
        <v>103</v>
      </c>
      <c r="C69" s="209"/>
      <c r="D69" s="209"/>
      <c r="E69" s="209"/>
      <c r="F69" s="209"/>
      <c r="G69" s="209"/>
      <c r="H69" s="210">
        <f>I41</f>
        <v>483.2865811111111</v>
      </c>
      <c r="I69" s="210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77</v>
      </c>
      <c r="B70" s="209" t="s">
        <v>78</v>
      </c>
      <c r="C70" s="209"/>
      <c r="D70" s="209"/>
      <c r="E70" s="209"/>
      <c r="F70" s="209"/>
      <c r="G70" s="209"/>
      <c r="H70" s="210">
        <f>I53</f>
        <v>1037.4634833060334</v>
      </c>
      <c r="I70" s="210"/>
      <c r="J70" s="16"/>
      <c r="K70" s="16"/>
    </row>
    <row r="71" spans="1:15" ht="15" customHeight="1" x14ac:dyDescent="0.25">
      <c r="A71" s="28" t="s">
        <v>89</v>
      </c>
      <c r="B71" s="209" t="s">
        <v>90</v>
      </c>
      <c r="C71" s="209"/>
      <c r="D71" s="209"/>
      <c r="E71" s="209"/>
      <c r="F71" s="209"/>
      <c r="G71" s="209"/>
      <c r="H71" s="210">
        <f>H64</f>
        <v>532.096</v>
      </c>
      <c r="I71" s="210"/>
      <c r="J71" s="16"/>
      <c r="K71" s="16"/>
    </row>
    <row r="72" spans="1:15" ht="15" customHeight="1" x14ac:dyDescent="0.25">
      <c r="A72" s="238" t="s">
        <v>74</v>
      </c>
      <c r="B72" s="238"/>
      <c r="C72" s="238"/>
      <c r="D72" s="238"/>
      <c r="E72" s="238"/>
      <c r="F72" s="238"/>
      <c r="G72" s="238"/>
      <c r="H72" s="245">
        <f>SUM(H69:I71)</f>
        <v>2052.8460644171446</v>
      </c>
      <c r="I72" s="245"/>
      <c r="J72" s="16"/>
      <c r="K72" s="16"/>
    </row>
    <row r="73" spans="1:15" ht="15" customHeight="1" x14ac:dyDescent="0.25">
      <c r="A73" s="236"/>
      <c r="B73" s="236"/>
      <c r="C73" s="236"/>
      <c r="D73" s="236"/>
      <c r="E73" s="236"/>
      <c r="F73" s="236"/>
      <c r="G73" s="236"/>
      <c r="H73" s="236"/>
      <c r="I73" s="236"/>
      <c r="J73" s="16"/>
      <c r="K73" s="16"/>
    </row>
    <row r="74" spans="1:15" ht="15" customHeight="1" x14ac:dyDescent="0.25">
      <c r="A74" s="224" t="s">
        <v>104</v>
      </c>
      <c r="B74" s="225"/>
      <c r="C74" s="225"/>
      <c r="D74" s="225"/>
      <c r="E74" s="225"/>
      <c r="F74" s="225"/>
      <c r="G74" s="225"/>
      <c r="H74" s="225"/>
      <c r="I74" s="226"/>
      <c r="J74" s="16"/>
      <c r="K74" s="16"/>
    </row>
    <row r="75" spans="1:15" ht="15" customHeight="1" x14ac:dyDescent="0.25">
      <c r="A75" s="43">
        <v>3</v>
      </c>
      <c r="B75" s="61" t="s">
        <v>105</v>
      </c>
      <c r="C75" s="60"/>
      <c r="D75" s="60"/>
      <c r="E75" s="60"/>
      <c r="F75" s="60"/>
      <c r="G75" s="60"/>
      <c r="H75" s="43" t="s">
        <v>71</v>
      </c>
      <c r="I75" s="46" t="s">
        <v>52</v>
      </c>
      <c r="J75" s="16"/>
      <c r="K75" s="16"/>
    </row>
    <row r="76" spans="1:15" ht="15" customHeight="1" x14ac:dyDescent="0.25">
      <c r="A76" s="156" t="s">
        <v>30</v>
      </c>
      <c r="B76" s="157" t="s">
        <v>106</v>
      </c>
      <c r="C76" s="158"/>
      <c r="D76" s="158"/>
      <c r="E76" s="158"/>
      <c r="F76" s="158"/>
      <c r="G76" s="158"/>
      <c r="H76" s="168">
        <f>0.05*(1+(1/12+1/12+1/36))/12</f>
        <v>4.9768518518518521E-3</v>
      </c>
      <c r="I76" s="169">
        <f>H76*$H$34</f>
        <v>12.371956018518519</v>
      </c>
      <c r="J76" s="318"/>
      <c r="K76" s="16"/>
    </row>
    <row r="77" spans="1:15" ht="15" customHeight="1" x14ac:dyDescent="0.25">
      <c r="A77" s="156" t="s">
        <v>32</v>
      </c>
      <c r="B77" s="157" t="s">
        <v>107</v>
      </c>
      <c r="C77" s="158"/>
      <c r="D77" s="158"/>
      <c r="E77" s="158"/>
      <c r="F77" s="158"/>
      <c r="G77" s="158"/>
      <c r="H77" s="168">
        <f>H76*0.08</f>
        <v>3.9814814814814818E-4</v>
      </c>
      <c r="I77" s="169">
        <f t="shared" ref="I77:I81" si="1">H77*$H$34</f>
        <v>0.98975648148148154</v>
      </c>
      <c r="J77" s="318"/>
      <c r="K77" s="16"/>
      <c r="L77" s="53"/>
    </row>
    <row r="78" spans="1:15" ht="15" customHeight="1" x14ac:dyDescent="0.25">
      <c r="A78" s="156" t="s">
        <v>35</v>
      </c>
      <c r="B78" s="157" t="s">
        <v>108</v>
      </c>
      <c r="C78" s="158"/>
      <c r="D78" s="158"/>
      <c r="E78" s="158"/>
      <c r="F78" s="158"/>
      <c r="G78" s="158"/>
      <c r="H78" s="168">
        <f>0.4*0.08*0.05</f>
        <v>1.6000000000000001E-3</v>
      </c>
      <c r="I78" s="169">
        <f t="shared" si="1"/>
        <v>3.9774400000000005</v>
      </c>
      <c r="J78" s="318"/>
      <c r="K78" s="16"/>
    </row>
    <row r="79" spans="1:15" ht="15" customHeight="1" x14ac:dyDescent="0.25">
      <c r="A79" s="156" t="s">
        <v>37</v>
      </c>
      <c r="B79" s="157" t="s">
        <v>109</v>
      </c>
      <c r="C79" s="158"/>
      <c r="D79" s="158"/>
      <c r="E79" s="158"/>
      <c r="F79" s="158"/>
      <c r="G79" s="158"/>
      <c r="H79" s="168">
        <f>7/30/12</f>
        <v>1.9444444444444445E-2</v>
      </c>
      <c r="I79" s="169">
        <f t="shared" si="1"/>
        <v>48.336944444444448</v>
      </c>
      <c r="J79" s="318"/>
      <c r="K79" s="16"/>
    </row>
    <row r="80" spans="1:15" ht="15" customHeight="1" x14ac:dyDescent="0.25">
      <c r="A80" s="156" t="s">
        <v>60</v>
      </c>
      <c r="B80" s="157" t="s">
        <v>110</v>
      </c>
      <c r="C80" s="158"/>
      <c r="D80" s="158"/>
      <c r="E80" s="158"/>
      <c r="F80" s="158"/>
      <c r="G80" s="158"/>
      <c r="H80" s="168">
        <f>H53*H79</f>
        <v>6.7940833333333343E-3</v>
      </c>
      <c r="I80" s="169">
        <f t="shared" si="1"/>
        <v>16.889411758333335</v>
      </c>
      <c r="J80" s="318"/>
      <c r="K80" s="16"/>
    </row>
    <row r="81" spans="1:15" ht="15" customHeight="1" x14ac:dyDescent="0.25">
      <c r="A81" s="156" t="s">
        <v>62</v>
      </c>
      <c r="B81" s="157" t="s">
        <v>112</v>
      </c>
      <c r="C81" s="158"/>
      <c r="D81" s="158"/>
      <c r="E81" s="158"/>
      <c r="F81" s="158"/>
      <c r="G81" s="158"/>
      <c r="H81" s="168">
        <f>0.4*0.08</f>
        <v>3.2000000000000001E-2</v>
      </c>
      <c r="I81" s="169">
        <f t="shared" si="1"/>
        <v>79.5488</v>
      </c>
      <c r="J81" s="318"/>
      <c r="K81" s="16"/>
    </row>
    <row r="82" spans="1:15" ht="15" customHeight="1" x14ac:dyDescent="0.25">
      <c r="A82" s="61" t="s">
        <v>74</v>
      </c>
      <c r="B82" s="60"/>
      <c r="C82" s="60"/>
      <c r="D82" s="60"/>
      <c r="E82" s="60"/>
      <c r="F82" s="60"/>
      <c r="G82" s="60"/>
      <c r="H82" s="245">
        <f>SUM(I76:I81)</f>
        <v>162.11430870277781</v>
      </c>
      <c r="I82" s="245"/>
      <c r="J82" s="16"/>
      <c r="K82" s="16"/>
    </row>
    <row r="83" spans="1:15" ht="15" customHeight="1" x14ac:dyDescent="0.25">
      <c r="A83" s="246"/>
      <c r="B83" s="246"/>
      <c r="C83" s="246"/>
      <c r="D83" s="246"/>
      <c r="E83" s="246"/>
      <c r="F83" s="246"/>
      <c r="G83" s="246"/>
      <c r="H83" s="246"/>
      <c r="I83" s="246"/>
      <c r="J83" s="16"/>
      <c r="K83" s="16"/>
    </row>
    <row r="84" spans="1:15" ht="15" customHeight="1" x14ac:dyDescent="0.25">
      <c r="A84" s="224" t="s">
        <v>113</v>
      </c>
      <c r="B84" s="225"/>
      <c r="C84" s="225"/>
      <c r="D84" s="225"/>
      <c r="E84" s="225"/>
      <c r="F84" s="225"/>
      <c r="G84" s="225"/>
      <c r="H84" s="225"/>
      <c r="I84" s="226"/>
      <c r="J84" s="16"/>
      <c r="K84" s="16"/>
    </row>
    <row r="85" spans="1:15" ht="15" customHeight="1" x14ac:dyDescent="0.25">
      <c r="A85" s="269" t="s">
        <v>114</v>
      </c>
      <c r="B85" s="270"/>
      <c r="C85" s="270"/>
      <c r="D85" s="270"/>
      <c r="E85" s="270"/>
      <c r="F85" s="270"/>
      <c r="G85" s="270"/>
      <c r="H85" s="270"/>
      <c r="I85" s="271"/>
      <c r="J85" s="16"/>
      <c r="K85" s="16"/>
    </row>
    <row r="86" spans="1:15" ht="15" customHeight="1" x14ac:dyDescent="0.25">
      <c r="A86" s="43" t="s">
        <v>115</v>
      </c>
      <c r="B86" s="61" t="s">
        <v>116</v>
      </c>
      <c r="C86" s="60"/>
      <c r="D86" s="60"/>
      <c r="E86" s="60"/>
      <c r="F86" s="60"/>
      <c r="G86" s="60"/>
      <c r="H86" s="43" t="s">
        <v>71</v>
      </c>
      <c r="I86" s="43" t="s">
        <v>52</v>
      </c>
      <c r="J86" s="16"/>
      <c r="K86" s="16"/>
    </row>
    <row r="87" spans="1:15" ht="15" customHeight="1" x14ac:dyDescent="0.25">
      <c r="A87" s="27" t="s">
        <v>30</v>
      </c>
      <c r="B87" s="63" t="s">
        <v>178</v>
      </c>
      <c r="C87" s="64"/>
      <c r="D87" s="64"/>
      <c r="E87" s="64"/>
      <c r="F87" s="64"/>
      <c r="G87" s="64"/>
      <c r="H87" s="56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156" t="s">
        <v>32</v>
      </c>
      <c r="B88" s="157" t="s">
        <v>117</v>
      </c>
      <c r="C88" s="158"/>
      <c r="D88" s="158"/>
      <c r="E88" s="158"/>
      <c r="F88" s="158"/>
      <c r="G88" s="158"/>
      <c r="H88" s="168">
        <f>(1/30/12)</f>
        <v>2.7777777777777779E-3</v>
      </c>
      <c r="I88" s="170">
        <f t="shared" ref="I88:I92" si="2">H88*$H$34</f>
        <v>6.9052777777777781</v>
      </c>
      <c r="J88" s="333"/>
      <c r="K88" s="103"/>
      <c r="L88" s="14"/>
      <c r="M88" s="14"/>
      <c r="O88" s="65"/>
    </row>
    <row r="89" spans="1:15" ht="15" customHeight="1" x14ac:dyDescent="0.25">
      <c r="A89" s="156" t="s">
        <v>35</v>
      </c>
      <c r="B89" s="157" t="s">
        <v>118</v>
      </c>
      <c r="C89" s="158"/>
      <c r="D89" s="158"/>
      <c r="E89" s="158"/>
      <c r="F89" s="158"/>
      <c r="G89" s="158"/>
      <c r="H89" s="168">
        <f>0.0162*0.5*(5/30/12)</f>
        <v>1.1249999999999998E-4</v>
      </c>
      <c r="I89" s="170">
        <f t="shared" si="2"/>
        <v>0.27966374999999999</v>
      </c>
      <c r="J89" s="333"/>
      <c r="K89" s="104"/>
    </row>
    <row r="90" spans="1:15" ht="15" customHeight="1" x14ac:dyDescent="0.25">
      <c r="A90" s="156" t="s">
        <v>37</v>
      </c>
      <c r="B90" s="157" t="s">
        <v>119</v>
      </c>
      <c r="C90" s="158"/>
      <c r="D90" s="158"/>
      <c r="E90" s="158"/>
      <c r="F90" s="158"/>
      <c r="G90" s="158"/>
      <c r="H90" s="168">
        <f>(1/12+1/36)*(4/12)*0.5*0.0162</f>
        <v>2.9999999999999997E-4</v>
      </c>
      <c r="I90" s="170">
        <f t="shared" si="2"/>
        <v>0.74576999999999993</v>
      </c>
      <c r="J90" s="333"/>
      <c r="K90" s="16"/>
    </row>
    <row r="91" spans="1:15" ht="15" customHeight="1" x14ac:dyDescent="0.25">
      <c r="A91" s="156" t="s">
        <v>60</v>
      </c>
      <c r="B91" s="157" t="s">
        <v>120</v>
      </c>
      <c r="C91" s="158"/>
      <c r="D91" s="158"/>
      <c r="E91" s="158"/>
      <c r="F91" s="158"/>
      <c r="G91" s="158"/>
      <c r="H91" s="168">
        <f>(5/30/12)</f>
        <v>1.3888888888888888E-2</v>
      </c>
      <c r="I91" s="170">
        <f t="shared" si="2"/>
        <v>34.526388888888889</v>
      </c>
      <c r="J91" s="333"/>
      <c r="K91" s="16"/>
      <c r="M91" s="69"/>
    </row>
    <row r="92" spans="1:15" ht="15" customHeight="1" x14ac:dyDescent="0.25">
      <c r="A92" s="156" t="s">
        <v>62</v>
      </c>
      <c r="B92" s="157" t="s">
        <v>121</v>
      </c>
      <c r="C92" s="158"/>
      <c r="D92" s="158"/>
      <c r="E92" s="158"/>
      <c r="F92" s="158"/>
      <c r="G92" s="158"/>
      <c r="H92" s="168">
        <f>(15/30/12)*0.0122</f>
        <v>5.0833333333333329E-4</v>
      </c>
      <c r="I92" s="170">
        <f t="shared" si="2"/>
        <v>1.2636658333333333</v>
      </c>
      <c r="J92" s="333"/>
      <c r="K92" s="16"/>
    </row>
    <row r="93" spans="1:15" ht="15" customHeight="1" x14ac:dyDescent="0.25">
      <c r="A93" s="27"/>
      <c r="B93" s="63"/>
      <c r="C93" s="64"/>
      <c r="D93" s="64"/>
      <c r="E93" s="64"/>
      <c r="F93" s="64"/>
      <c r="G93" s="64"/>
      <c r="H93" s="56"/>
      <c r="I93" s="34">
        <f t="shared" ref="I93:I97" si="3">H93*$H$34</f>
        <v>0</v>
      </c>
      <c r="J93" s="16"/>
      <c r="K93" s="16"/>
    </row>
    <row r="94" spans="1:15" ht="15" customHeight="1" x14ac:dyDescent="0.25">
      <c r="A94" s="27"/>
      <c r="B94" s="63"/>
      <c r="C94" s="64"/>
      <c r="D94" s="64"/>
      <c r="E94" s="64"/>
      <c r="F94" s="64"/>
      <c r="G94" s="64"/>
      <c r="H94" s="56"/>
      <c r="I94" s="34">
        <f t="shared" si="3"/>
        <v>0</v>
      </c>
      <c r="J94" s="16"/>
      <c r="K94" s="16"/>
    </row>
    <row r="95" spans="1:15" ht="15" customHeight="1" x14ac:dyDescent="0.25">
      <c r="A95" s="27"/>
      <c r="B95" s="63"/>
      <c r="C95" s="64"/>
      <c r="D95" s="64"/>
      <c r="E95" s="64"/>
      <c r="F95" s="64"/>
      <c r="G95" s="64"/>
      <c r="H95" s="56"/>
      <c r="I95" s="34">
        <f t="shared" si="3"/>
        <v>0</v>
      </c>
      <c r="J95" s="16"/>
      <c r="K95" s="16"/>
    </row>
    <row r="96" spans="1:15" ht="15" customHeight="1" x14ac:dyDescent="0.25">
      <c r="A96" s="27"/>
      <c r="B96" s="63"/>
      <c r="C96" s="64"/>
      <c r="D96" s="64"/>
      <c r="E96" s="64"/>
      <c r="F96" s="64"/>
      <c r="G96" s="64"/>
      <c r="H96" s="56"/>
      <c r="I96" s="34">
        <f t="shared" si="3"/>
        <v>0</v>
      </c>
      <c r="J96" s="16"/>
      <c r="K96" s="16"/>
    </row>
    <row r="97" spans="1:11" ht="15" customHeight="1" x14ac:dyDescent="0.25">
      <c r="A97" s="27"/>
      <c r="B97" s="63"/>
      <c r="C97" s="64"/>
      <c r="D97" s="64"/>
      <c r="E97" s="64"/>
      <c r="F97" s="64"/>
      <c r="G97" s="64"/>
      <c r="H97" s="56"/>
      <c r="I97" s="34">
        <f t="shared" si="3"/>
        <v>0</v>
      </c>
      <c r="J97" s="16"/>
      <c r="K97" s="16"/>
    </row>
    <row r="98" spans="1:11" ht="15" customHeight="1" x14ac:dyDescent="0.25">
      <c r="A98" s="239" t="s">
        <v>123</v>
      </c>
      <c r="B98" s="240"/>
      <c r="C98" s="240"/>
      <c r="D98" s="240"/>
      <c r="E98" s="240"/>
      <c r="F98" s="240"/>
      <c r="G98" s="241"/>
      <c r="H98" s="68">
        <f>SUM(H87:H97)</f>
        <v>3.3791203703703705E-2</v>
      </c>
      <c r="I98" s="34"/>
      <c r="J98" s="16"/>
      <c r="K98" s="16"/>
    </row>
    <row r="99" spans="1:11" ht="15" customHeight="1" x14ac:dyDescent="0.25">
      <c r="A99" s="27"/>
      <c r="B99" s="88"/>
      <c r="C99" s="64"/>
      <c r="D99" s="64"/>
      <c r="E99" s="64"/>
      <c r="F99" s="64"/>
      <c r="G99" s="64"/>
      <c r="H99" s="56"/>
      <c r="I99" s="34"/>
      <c r="J99" s="16"/>
      <c r="K99" s="16"/>
    </row>
    <row r="100" spans="1:11" ht="15" customHeight="1" x14ac:dyDescent="0.25">
      <c r="A100" s="27" t="s">
        <v>124</v>
      </c>
      <c r="B100" s="63" t="s">
        <v>162</v>
      </c>
      <c r="C100" s="64"/>
      <c r="D100" s="64"/>
      <c r="E100" s="64"/>
      <c r="F100" s="64"/>
      <c r="G100" s="64"/>
      <c r="H100" s="56">
        <f>H53</f>
        <v>0.34941000000000005</v>
      </c>
      <c r="I100" s="34">
        <f>H100*SUM(I87:I90)</f>
        <v>16.845579713531947</v>
      </c>
      <c r="J100" s="16"/>
      <c r="K100" s="16"/>
    </row>
    <row r="101" spans="1:11" ht="15" customHeight="1" x14ac:dyDescent="0.25">
      <c r="A101" s="239" t="s">
        <v>74</v>
      </c>
      <c r="B101" s="240"/>
      <c r="C101" s="240"/>
      <c r="D101" s="240"/>
      <c r="E101" s="240"/>
      <c r="F101" s="240"/>
      <c r="G101" s="241"/>
      <c r="H101" s="45">
        <f>H98+H99+H100</f>
        <v>0.38320120370370375</v>
      </c>
      <c r="I101" s="44">
        <f>SUM(I87:I97,I99:I100)</f>
        <v>100.84713300056899</v>
      </c>
      <c r="J101" s="16"/>
      <c r="K101" s="16"/>
    </row>
    <row r="102" spans="1:11" ht="15" customHeight="1" x14ac:dyDescent="0.25">
      <c r="A102" s="242"/>
      <c r="B102" s="242"/>
      <c r="C102" s="242"/>
      <c r="D102" s="242"/>
      <c r="E102" s="242"/>
      <c r="F102" s="242"/>
      <c r="G102" s="242"/>
      <c r="H102" s="242"/>
      <c r="I102" s="242"/>
      <c r="J102" s="16"/>
      <c r="K102" s="16"/>
    </row>
    <row r="103" spans="1:11" ht="15" customHeight="1" x14ac:dyDescent="0.25">
      <c r="A103" s="243" t="s">
        <v>126</v>
      </c>
      <c r="B103" s="243"/>
      <c r="C103" s="243"/>
      <c r="D103" s="243"/>
      <c r="E103" s="243"/>
      <c r="F103" s="243"/>
      <c r="G103" s="243"/>
      <c r="H103" s="243"/>
      <c r="I103" s="243"/>
      <c r="J103" s="16"/>
      <c r="K103" s="16"/>
    </row>
    <row r="104" spans="1:11" ht="15" customHeight="1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16"/>
      <c r="K104" s="16"/>
    </row>
    <row r="105" spans="1:11" ht="15" customHeight="1" x14ac:dyDescent="0.25">
      <c r="A105" s="42">
        <v>4</v>
      </c>
      <c r="B105" s="96" t="s">
        <v>102</v>
      </c>
      <c r="C105" s="97"/>
      <c r="D105" s="97"/>
      <c r="E105" s="97"/>
      <c r="F105" s="97"/>
      <c r="G105" s="97"/>
      <c r="H105" s="211" t="s">
        <v>52</v>
      </c>
      <c r="I105" s="211"/>
      <c r="J105" s="16"/>
      <c r="K105" s="16"/>
    </row>
    <row r="106" spans="1:11" ht="15" customHeight="1" x14ac:dyDescent="0.25">
      <c r="A106" s="28" t="s">
        <v>115</v>
      </c>
      <c r="B106" s="94" t="s">
        <v>127</v>
      </c>
      <c r="C106" s="95"/>
      <c r="D106" s="95"/>
      <c r="E106" s="95"/>
      <c r="F106" s="95"/>
      <c r="G106" s="95"/>
      <c r="H106" s="210">
        <f>I101</f>
        <v>100.84713300056899</v>
      </c>
      <c r="I106" s="210"/>
      <c r="J106" s="16"/>
      <c r="K106" s="16"/>
    </row>
    <row r="107" spans="1:11" ht="15" customHeight="1" x14ac:dyDescent="0.25">
      <c r="A107" s="61" t="s">
        <v>74</v>
      </c>
      <c r="B107" s="60"/>
      <c r="C107" s="60"/>
      <c r="D107" s="60"/>
      <c r="E107" s="60"/>
      <c r="F107" s="60"/>
      <c r="G107" s="60"/>
      <c r="H107" s="245">
        <f>SUM(H106:I106)</f>
        <v>100.84713300056899</v>
      </c>
      <c r="I107" s="245"/>
      <c r="J107" s="16"/>
      <c r="K107" s="16"/>
    </row>
    <row r="108" spans="1:11" ht="15" customHeight="1" x14ac:dyDescent="0.25">
      <c r="A108" s="236"/>
      <c r="B108" s="236"/>
      <c r="C108" s="236"/>
      <c r="D108" s="236"/>
      <c r="E108" s="236"/>
      <c r="F108" s="236"/>
      <c r="G108" s="236"/>
      <c r="H108" s="236"/>
      <c r="I108" s="236"/>
      <c r="J108" s="16"/>
      <c r="K108" s="16"/>
    </row>
    <row r="109" spans="1:11" ht="15" customHeight="1" x14ac:dyDescent="0.25">
      <c r="A109" s="224" t="s">
        <v>128</v>
      </c>
      <c r="B109" s="225"/>
      <c r="C109" s="225"/>
      <c r="D109" s="225"/>
      <c r="E109" s="225"/>
      <c r="F109" s="225"/>
      <c r="G109" s="225"/>
      <c r="H109" s="225"/>
      <c r="I109" s="226"/>
      <c r="J109" s="16"/>
      <c r="K109" s="16"/>
    </row>
    <row r="110" spans="1:11" ht="15" customHeight="1" x14ac:dyDescent="0.25">
      <c r="A110" s="43">
        <v>5</v>
      </c>
      <c r="B110" s="237" t="s">
        <v>129</v>
      </c>
      <c r="C110" s="237"/>
      <c r="D110" s="237"/>
      <c r="E110" s="237"/>
      <c r="F110" s="237"/>
      <c r="G110" s="237"/>
      <c r="H110" s="238" t="s">
        <v>52</v>
      </c>
      <c r="I110" s="238"/>
      <c r="J110" s="16"/>
      <c r="K110" s="16"/>
    </row>
    <row r="111" spans="1:11" ht="15" customHeight="1" x14ac:dyDescent="0.25">
      <c r="A111" s="28" t="s">
        <v>30</v>
      </c>
      <c r="B111" s="228" t="s">
        <v>130</v>
      </c>
      <c r="C111" s="229"/>
      <c r="D111" s="229"/>
      <c r="E111" s="229"/>
      <c r="F111" s="229"/>
      <c r="G111" s="230"/>
      <c r="H111" s="231">
        <v>0</v>
      </c>
      <c r="I111" s="231"/>
      <c r="J111" s="317"/>
      <c r="K111" s="16"/>
    </row>
    <row r="112" spans="1:11" ht="15" customHeight="1" x14ac:dyDescent="0.25">
      <c r="A112" s="28" t="s">
        <v>32</v>
      </c>
      <c r="B112" s="233" t="s">
        <v>131</v>
      </c>
      <c r="C112" s="234"/>
      <c r="D112" s="234"/>
      <c r="E112" s="234"/>
      <c r="F112" s="234"/>
      <c r="G112" s="235"/>
      <c r="H112" s="231">
        <v>0</v>
      </c>
      <c r="I112" s="231"/>
      <c r="J112" s="317"/>
      <c r="K112" s="16"/>
    </row>
    <row r="113" spans="1:12" ht="15" customHeight="1" x14ac:dyDescent="0.25">
      <c r="A113" s="211" t="s">
        <v>26</v>
      </c>
      <c r="B113" s="211"/>
      <c r="C113" s="211"/>
      <c r="D113" s="211"/>
      <c r="E113" s="211"/>
      <c r="F113" s="211"/>
      <c r="G113" s="211"/>
      <c r="H113" s="213">
        <f>SUM(H111:I112)</f>
        <v>0</v>
      </c>
      <c r="I113" s="213"/>
      <c r="J113" s="16"/>
      <c r="K113" s="16"/>
    </row>
    <row r="114" spans="1:12" ht="15" customHeight="1" x14ac:dyDescent="0.25">
      <c r="A114" s="223"/>
      <c r="B114" s="223"/>
      <c r="C114" s="223"/>
      <c r="D114" s="223"/>
      <c r="E114" s="223"/>
      <c r="F114" s="223"/>
      <c r="G114" s="223"/>
      <c r="H114" s="223"/>
      <c r="I114" s="223"/>
      <c r="J114" s="16"/>
      <c r="K114" s="16"/>
    </row>
    <row r="115" spans="1:12" ht="15" customHeight="1" x14ac:dyDescent="0.25">
      <c r="A115" s="224" t="s">
        <v>133</v>
      </c>
      <c r="B115" s="225"/>
      <c r="C115" s="225"/>
      <c r="D115" s="225"/>
      <c r="E115" s="225"/>
      <c r="F115" s="225"/>
      <c r="G115" s="225"/>
      <c r="H115" s="225"/>
      <c r="I115" s="226"/>
      <c r="J115" s="16"/>
      <c r="K115" s="16"/>
    </row>
    <row r="116" spans="1:12" ht="15" customHeight="1" x14ac:dyDescent="0.25">
      <c r="A116" s="42">
        <v>6</v>
      </c>
      <c r="B116" s="227" t="s">
        <v>134</v>
      </c>
      <c r="C116" s="227"/>
      <c r="D116" s="227"/>
      <c r="E116" s="227"/>
      <c r="F116" s="227"/>
      <c r="G116" s="227"/>
      <c r="H116" s="42" t="s">
        <v>71</v>
      </c>
      <c r="I116" s="42" t="s">
        <v>52</v>
      </c>
      <c r="J116" s="16"/>
      <c r="K116" s="16"/>
    </row>
    <row r="117" spans="1:12" ht="15" customHeight="1" x14ac:dyDescent="0.25">
      <c r="A117" s="159" t="s">
        <v>30</v>
      </c>
      <c r="B117" s="216" t="s">
        <v>135</v>
      </c>
      <c r="C117" s="216"/>
      <c r="D117" s="216"/>
      <c r="E117" s="216"/>
      <c r="F117" s="216"/>
      <c r="G117" s="216"/>
      <c r="H117" s="171">
        <v>1.4999999999999999E-2</v>
      </c>
      <c r="I117" s="172">
        <f>H133*H117</f>
        <v>72.025612591807359</v>
      </c>
      <c r="J117" s="16"/>
      <c r="K117" s="16"/>
      <c r="L117" s="54"/>
    </row>
    <row r="118" spans="1:12" ht="15" customHeight="1" x14ac:dyDescent="0.25">
      <c r="A118" s="159" t="s">
        <v>32</v>
      </c>
      <c r="B118" s="216" t="s">
        <v>136</v>
      </c>
      <c r="C118" s="216"/>
      <c r="D118" s="216"/>
      <c r="E118" s="216"/>
      <c r="F118" s="216"/>
      <c r="G118" s="216"/>
      <c r="H118" s="171">
        <v>2.1000000000000001E-2</v>
      </c>
      <c r="I118" s="172">
        <f>(I117+H133)*H118</f>
        <v>102.34839549295826</v>
      </c>
      <c r="J118" s="16"/>
      <c r="K118" s="16"/>
      <c r="L118" s="53"/>
    </row>
    <row r="119" spans="1:12" ht="15" customHeight="1" x14ac:dyDescent="0.25">
      <c r="A119" s="28" t="s">
        <v>35</v>
      </c>
      <c r="B119" s="209" t="s">
        <v>137</v>
      </c>
      <c r="C119" s="209"/>
      <c r="D119" s="209"/>
      <c r="E119" s="209"/>
      <c r="F119" s="209"/>
      <c r="G119" s="209"/>
      <c r="H119" s="38">
        <f>SUM(H120:H122)</f>
        <v>8.6499999999999994E-2</v>
      </c>
      <c r="I119" s="105">
        <f>((H133+I117+I118)/(1-H119))*H119</f>
        <v>471.18888996032251</v>
      </c>
      <c r="J119" s="16"/>
      <c r="K119" s="16"/>
    </row>
    <row r="120" spans="1:12" ht="15" customHeight="1" x14ac:dyDescent="0.25">
      <c r="A120" s="232" t="s">
        <v>138</v>
      </c>
      <c r="B120" s="232"/>
      <c r="C120" s="218" t="s">
        <v>139</v>
      </c>
      <c r="D120" s="160" t="s">
        <v>140</v>
      </c>
      <c r="E120" s="161"/>
      <c r="F120" s="161"/>
      <c r="G120" s="162"/>
      <c r="H120" s="171">
        <v>6.4999999999999997E-3</v>
      </c>
      <c r="I120" s="172">
        <f>((H133+I117+I118)/(1-H119))*H120</f>
        <v>35.407257627076262</v>
      </c>
      <c r="J120" s="16"/>
      <c r="K120" s="16"/>
    </row>
    <row r="121" spans="1:12" ht="15" customHeight="1" x14ac:dyDescent="0.25">
      <c r="A121" s="232" t="s">
        <v>141</v>
      </c>
      <c r="B121" s="232"/>
      <c r="C121" s="219"/>
      <c r="D121" s="160" t="s">
        <v>142</v>
      </c>
      <c r="E121" s="161"/>
      <c r="F121" s="161"/>
      <c r="G121" s="162"/>
      <c r="H121" s="171">
        <v>0.03</v>
      </c>
      <c r="I121" s="172">
        <f>((H133+I117+I118)/(1-H119))*H121</f>
        <v>163.41811212496737</v>
      </c>
      <c r="J121" s="16"/>
      <c r="K121" s="16"/>
    </row>
    <row r="122" spans="1:12" ht="15" customHeight="1" x14ac:dyDescent="0.25">
      <c r="A122" s="232" t="s">
        <v>143</v>
      </c>
      <c r="B122" s="232"/>
      <c r="C122" s="39" t="s">
        <v>144</v>
      </c>
      <c r="D122" s="29" t="s">
        <v>145</v>
      </c>
      <c r="E122" s="30"/>
      <c r="F122" s="30"/>
      <c r="G122" s="32"/>
      <c r="H122" s="38">
        <v>0.05</v>
      </c>
      <c r="I122" s="105">
        <f>((H133+I117+I118)/(1-H119))*H122</f>
        <v>272.36352020827894</v>
      </c>
      <c r="J122" s="16"/>
      <c r="K122" s="16"/>
    </row>
    <row r="123" spans="1:12" ht="15" customHeight="1" x14ac:dyDescent="0.25">
      <c r="A123" s="211" t="s">
        <v>26</v>
      </c>
      <c r="B123" s="211"/>
      <c r="C123" s="211"/>
      <c r="D123" s="211"/>
      <c r="E123" s="211"/>
      <c r="F123" s="211"/>
      <c r="G123" s="211"/>
      <c r="H123" s="41">
        <f>H119+H118+H117</f>
        <v>0.1225</v>
      </c>
      <c r="I123" s="40">
        <f>SUM(I117:I119)</f>
        <v>645.5628980450881</v>
      </c>
      <c r="J123" s="16"/>
      <c r="K123" s="16"/>
    </row>
    <row r="124" spans="1:12" ht="15" customHeight="1" x14ac:dyDescent="0.25">
      <c r="A124" s="208"/>
      <c r="B124" s="208"/>
      <c r="C124" s="208"/>
      <c r="D124" s="208"/>
      <c r="E124" s="208"/>
      <c r="F124" s="208"/>
      <c r="G124" s="208"/>
      <c r="H124" s="208"/>
      <c r="I124" s="208"/>
      <c r="J124" s="16"/>
      <c r="K124" s="16"/>
    </row>
    <row r="125" spans="1:12" ht="15" customHeight="1" x14ac:dyDescent="0.25">
      <c r="A125" s="214" t="s">
        <v>146</v>
      </c>
      <c r="B125" s="214"/>
      <c r="C125" s="214"/>
      <c r="D125" s="214"/>
      <c r="E125" s="214"/>
      <c r="F125" s="214"/>
      <c r="G125" s="214"/>
      <c r="H125" s="214"/>
      <c r="I125" s="214"/>
      <c r="J125" s="16"/>
      <c r="K125" s="16"/>
    </row>
    <row r="126" spans="1:12" ht="15" customHeight="1" x14ac:dyDescent="0.25">
      <c r="A126" s="215"/>
      <c r="B126" s="215"/>
      <c r="C126" s="215"/>
      <c r="D126" s="215"/>
      <c r="E126" s="215"/>
      <c r="F126" s="215"/>
      <c r="G126" s="215"/>
      <c r="H126" s="215"/>
      <c r="I126" s="215"/>
      <c r="J126" s="16"/>
      <c r="K126" s="16"/>
    </row>
    <row r="127" spans="1:12" ht="15" customHeight="1" x14ac:dyDescent="0.25">
      <c r="A127" s="211" t="s">
        <v>147</v>
      </c>
      <c r="B127" s="211"/>
      <c r="C127" s="211"/>
      <c r="D127" s="211"/>
      <c r="E127" s="211"/>
      <c r="F127" s="211"/>
      <c r="G127" s="211"/>
      <c r="H127" s="211" t="s">
        <v>52</v>
      </c>
      <c r="I127" s="211"/>
      <c r="J127" s="16"/>
      <c r="K127" s="16"/>
    </row>
    <row r="128" spans="1:12" ht="15" customHeight="1" x14ac:dyDescent="0.25">
      <c r="A128" s="28" t="s">
        <v>30</v>
      </c>
      <c r="B128" s="209" t="s">
        <v>148</v>
      </c>
      <c r="C128" s="209"/>
      <c r="D128" s="209"/>
      <c r="E128" s="209"/>
      <c r="F128" s="209"/>
      <c r="G128" s="209"/>
      <c r="H128" s="210">
        <f>H34</f>
        <v>2485.9</v>
      </c>
      <c r="I128" s="210"/>
      <c r="J128" s="16"/>
      <c r="K128" s="16"/>
    </row>
    <row r="129" spans="1:11" ht="15" customHeight="1" x14ac:dyDescent="0.25">
      <c r="A129" s="28" t="s">
        <v>32</v>
      </c>
      <c r="B129" s="209" t="s">
        <v>149</v>
      </c>
      <c r="C129" s="209"/>
      <c r="D129" s="209"/>
      <c r="E129" s="209"/>
      <c r="F129" s="209"/>
      <c r="G129" s="209"/>
      <c r="H129" s="210">
        <f>H72</f>
        <v>2052.8460644171446</v>
      </c>
      <c r="I129" s="210"/>
      <c r="J129" s="16"/>
      <c r="K129" s="16"/>
    </row>
    <row r="130" spans="1:11" ht="15" customHeight="1" x14ac:dyDescent="0.25">
      <c r="A130" s="28" t="s">
        <v>35</v>
      </c>
      <c r="B130" s="209" t="s">
        <v>150</v>
      </c>
      <c r="C130" s="209"/>
      <c r="D130" s="209"/>
      <c r="E130" s="209"/>
      <c r="F130" s="209"/>
      <c r="G130" s="209"/>
      <c r="H130" s="210">
        <f>H82</f>
        <v>162.11430870277781</v>
      </c>
      <c r="I130" s="210"/>
      <c r="J130" s="16"/>
      <c r="K130" s="16"/>
    </row>
    <row r="131" spans="1:11" ht="15" customHeight="1" x14ac:dyDescent="0.25">
      <c r="A131" s="28" t="s">
        <v>37</v>
      </c>
      <c r="B131" s="209" t="s">
        <v>151</v>
      </c>
      <c r="C131" s="209"/>
      <c r="D131" s="209"/>
      <c r="E131" s="209"/>
      <c r="F131" s="209"/>
      <c r="G131" s="209"/>
      <c r="H131" s="210">
        <f>H107</f>
        <v>100.84713300056899</v>
      </c>
      <c r="I131" s="210"/>
      <c r="J131" s="16"/>
      <c r="K131" s="16"/>
    </row>
    <row r="132" spans="1:11" ht="15" customHeight="1" x14ac:dyDescent="0.25">
      <c r="A132" s="28" t="s">
        <v>60</v>
      </c>
      <c r="B132" s="209" t="s">
        <v>152</v>
      </c>
      <c r="C132" s="209"/>
      <c r="D132" s="209"/>
      <c r="E132" s="209"/>
      <c r="F132" s="209"/>
      <c r="G132" s="209"/>
      <c r="H132" s="210">
        <f>H113</f>
        <v>0</v>
      </c>
      <c r="I132" s="210"/>
      <c r="J132" s="16"/>
      <c r="K132" s="16"/>
    </row>
    <row r="133" spans="1:11" ht="15" customHeight="1" x14ac:dyDescent="0.25">
      <c r="A133" s="211" t="s">
        <v>153</v>
      </c>
      <c r="B133" s="211"/>
      <c r="C133" s="211"/>
      <c r="D133" s="211"/>
      <c r="E133" s="211"/>
      <c r="F133" s="211"/>
      <c r="G133" s="211"/>
      <c r="H133" s="213">
        <f>SUM(H128:I132)</f>
        <v>4801.7075061204905</v>
      </c>
      <c r="I133" s="213"/>
      <c r="J133" s="16"/>
      <c r="K133" s="16"/>
    </row>
    <row r="134" spans="1:11" ht="15" customHeight="1" x14ac:dyDescent="0.25">
      <c r="A134" s="28" t="s">
        <v>62</v>
      </c>
      <c r="B134" s="209" t="s">
        <v>154</v>
      </c>
      <c r="C134" s="209"/>
      <c r="D134" s="209"/>
      <c r="E134" s="209"/>
      <c r="F134" s="209"/>
      <c r="G134" s="209"/>
      <c r="H134" s="210">
        <f>I123</f>
        <v>645.5628980450881</v>
      </c>
      <c r="I134" s="210"/>
      <c r="J134" s="16"/>
      <c r="K134" s="16"/>
    </row>
    <row r="135" spans="1:11" ht="15" customHeight="1" x14ac:dyDescent="0.25">
      <c r="A135" s="211" t="s">
        <v>155</v>
      </c>
      <c r="B135" s="211"/>
      <c r="C135" s="211"/>
      <c r="D135" s="211"/>
      <c r="E135" s="211"/>
      <c r="F135" s="211"/>
      <c r="G135" s="211"/>
      <c r="H135" s="212">
        <f>(H133+H134)</f>
        <v>5447.2704041655788</v>
      </c>
      <c r="I135" s="212"/>
      <c r="J135" s="16"/>
      <c r="K135" s="16"/>
    </row>
    <row r="136" spans="1:11" ht="15" customHeight="1" x14ac:dyDescent="0.25">
      <c r="A136" s="208"/>
      <c r="B136" s="208"/>
      <c r="C136" s="208"/>
      <c r="D136" s="208"/>
      <c r="E136" s="208"/>
      <c r="F136" s="208"/>
      <c r="G136" s="208"/>
      <c r="H136" s="208"/>
      <c r="I136" s="208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156</v>
      </c>
      <c r="C139" s="12">
        <v>4.1999999999999997E-3</v>
      </c>
    </row>
    <row r="140" spans="1:11" ht="15" hidden="1" customHeight="1" x14ac:dyDescent="0.25">
      <c r="B140" s="13" t="s">
        <v>136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14" t="s">
        <v>157</v>
      </c>
      <c r="B145" s="214"/>
      <c r="C145" s="214"/>
      <c r="D145" s="214"/>
      <c r="E145" s="214"/>
      <c r="F145" s="214"/>
      <c r="G145" s="214"/>
      <c r="H145" s="214"/>
      <c r="I145" s="214"/>
      <c r="K145" s="49"/>
    </row>
    <row r="146" spans="1:11" ht="15" customHeight="1" x14ac:dyDescent="0.25">
      <c r="A146" s="98"/>
      <c r="B146" s="98"/>
      <c r="C146" s="98"/>
      <c r="D146" s="98"/>
      <c r="E146" s="98"/>
      <c r="F146" s="98"/>
      <c r="G146" s="98"/>
      <c r="H146" s="98"/>
      <c r="I146" s="98"/>
    </row>
    <row r="147" spans="1:11" ht="15" customHeight="1" x14ac:dyDescent="0.25">
      <c r="A147" s="211" t="s">
        <v>158</v>
      </c>
      <c r="B147" s="211"/>
      <c r="C147" s="211"/>
      <c r="D147" s="211"/>
      <c r="E147" s="211"/>
      <c r="F147" s="211"/>
      <c r="G147" s="211"/>
      <c r="H147" s="211" t="s">
        <v>52</v>
      </c>
      <c r="I147" s="211"/>
    </row>
    <row r="148" spans="1:11" ht="15" customHeight="1" x14ac:dyDescent="0.25">
      <c r="A148" s="28" t="s">
        <v>30</v>
      </c>
      <c r="B148" s="209" t="s">
        <v>159</v>
      </c>
      <c r="C148" s="209"/>
      <c r="D148" s="209"/>
      <c r="E148" s="209"/>
      <c r="F148" s="209"/>
      <c r="G148" s="209"/>
      <c r="H148" s="210">
        <f>I39</f>
        <v>207.07547</v>
      </c>
      <c r="I148" s="210"/>
    </row>
    <row r="149" spans="1:11" ht="15" customHeight="1" x14ac:dyDescent="0.25">
      <c r="A149" s="28" t="s">
        <v>32</v>
      </c>
      <c r="B149" s="209" t="s">
        <v>181</v>
      </c>
      <c r="C149" s="209"/>
      <c r="D149" s="209"/>
      <c r="E149" s="209"/>
      <c r="F149" s="209"/>
      <c r="G149" s="209"/>
      <c r="H149" s="210">
        <f>I40</f>
        <v>276.21111111111111</v>
      </c>
      <c r="I149" s="210"/>
    </row>
    <row r="150" spans="1:11" ht="15" customHeight="1" x14ac:dyDescent="0.25">
      <c r="A150" s="28" t="s">
        <v>35</v>
      </c>
      <c r="B150" s="209" t="s">
        <v>160</v>
      </c>
      <c r="C150" s="209"/>
      <c r="D150" s="209"/>
      <c r="E150" s="209"/>
      <c r="F150" s="209"/>
      <c r="G150" s="209"/>
      <c r="H150" s="290">
        <f>H82</f>
        <v>162.11430870277781</v>
      </c>
      <c r="I150" s="291"/>
    </row>
    <row r="151" spans="1:11" ht="15" customHeight="1" x14ac:dyDescent="0.25">
      <c r="A151" s="28" t="s">
        <v>37</v>
      </c>
      <c r="B151" s="209" t="s">
        <v>176</v>
      </c>
      <c r="C151" s="209"/>
      <c r="D151" s="209"/>
      <c r="E151" s="209"/>
      <c r="F151" s="209"/>
      <c r="G151" s="209"/>
      <c r="H151" s="290">
        <f>I101</f>
        <v>100.84713300056899</v>
      </c>
      <c r="I151" s="291"/>
    </row>
    <row r="152" spans="1:11" ht="15" customHeight="1" x14ac:dyDescent="0.25">
      <c r="A152" s="239" t="s">
        <v>161</v>
      </c>
      <c r="B152" s="240"/>
      <c r="C152" s="240"/>
      <c r="D152" s="240"/>
      <c r="E152" s="240"/>
      <c r="F152" s="240"/>
      <c r="G152" s="241"/>
      <c r="H152" s="328">
        <f>SUM(H148:I151)</f>
        <v>746.24802281445784</v>
      </c>
      <c r="I152" s="329"/>
    </row>
  </sheetData>
  <mergeCells count="173">
    <mergeCell ref="J76:J81"/>
    <mergeCell ref="J88:J92"/>
    <mergeCell ref="J111:J112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2:I102"/>
    <mergeCell ref="A103:I103"/>
    <mergeCell ref="A104:I104"/>
    <mergeCell ref="A113:G113"/>
    <mergeCell ref="H113:I113"/>
    <mergeCell ref="A114:I114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21:G21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B71:G71"/>
    <mergeCell ref="H71:I71"/>
    <mergeCell ref="A72:G72"/>
    <mergeCell ref="H72:I72"/>
    <mergeCell ref="B69:G69"/>
    <mergeCell ref="H69:I69"/>
    <mergeCell ref="B70:G70"/>
    <mergeCell ref="H70:I70"/>
    <mergeCell ref="A83:I83"/>
    <mergeCell ref="A73:I73"/>
    <mergeCell ref="A74:I74"/>
    <mergeCell ref="H82:I82"/>
    <mergeCell ref="A84:I84"/>
    <mergeCell ref="A85:I85"/>
    <mergeCell ref="A108:I108"/>
    <mergeCell ref="A109:I109"/>
    <mergeCell ref="B110:G110"/>
    <mergeCell ref="H110:I110"/>
    <mergeCell ref="B111:G111"/>
    <mergeCell ref="H111:I111"/>
    <mergeCell ref="H105:I105"/>
    <mergeCell ref="H106:I106"/>
    <mergeCell ref="H107:I107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115:I115"/>
    <mergeCell ref="B116:G116"/>
    <mergeCell ref="B112:G112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</mergeCells>
  <dataValidations count="1">
    <dataValidation allowBlank="1" sqref="A1 A125" xr:uid="{E597288E-E0B8-4C49-83A0-D8479903F322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862D3-779F-4F0B-9E42-415B34C4F664}">
  <sheetPr>
    <tabColor rgb="FFFF9999"/>
  </sheetPr>
  <dimension ref="A1:Q152"/>
  <sheetViews>
    <sheetView showGridLines="0" topLeftCell="A28" zoomScaleNormal="100" zoomScaleSheetLayoutView="100" workbookViewId="0">
      <selection activeCell="H47" sqref="H47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304" t="s">
        <v>27</v>
      </c>
      <c r="B1" s="304"/>
      <c r="C1" s="304"/>
      <c r="D1" s="304"/>
      <c r="E1" s="304"/>
      <c r="F1" s="304"/>
      <c r="G1" s="304"/>
      <c r="H1" s="304"/>
      <c r="I1" s="304"/>
      <c r="J1" s="16"/>
      <c r="K1" s="16"/>
    </row>
    <row r="2" spans="1:11" ht="15" customHeight="1" x14ac:dyDescent="0.25">
      <c r="A2" s="242"/>
      <c r="B2" s="242"/>
      <c r="C2" s="242"/>
      <c r="D2" s="242"/>
      <c r="E2" s="242"/>
      <c r="F2" s="242"/>
      <c r="G2" s="242"/>
      <c r="H2" s="242"/>
      <c r="I2" s="242"/>
      <c r="J2" s="16"/>
      <c r="K2" s="16"/>
    </row>
    <row r="3" spans="1:11" ht="15" customHeight="1" x14ac:dyDescent="0.25">
      <c r="A3" s="19"/>
      <c r="B3" s="20" t="s">
        <v>28</v>
      </c>
      <c r="C3" s="305" t="s">
        <v>255</v>
      </c>
      <c r="D3" s="305"/>
      <c r="E3" s="305"/>
      <c r="F3" s="305"/>
      <c r="G3" s="305"/>
      <c r="H3" s="305"/>
      <c r="I3" s="305"/>
      <c r="J3" s="16"/>
      <c r="K3" s="16"/>
    </row>
    <row r="4" spans="1:11" ht="15" customHeight="1" x14ac:dyDescent="0.25">
      <c r="A4" s="19"/>
      <c r="B4" s="21" t="s">
        <v>256</v>
      </c>
      <c r="C4" s="306"/>
      <c r="D4" s="306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257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42"/>
      <c r="B6" s="242"/>
      <c r="C6" s="242"/>
      <c r="D6" s="242"/>
      <c r="E6" s="242"/>
      <c r="F6" s="242"/>
      <c r="G6" s="242"/>
      <c r="H6" s="242"/>
      <c r="I6" s="242"/>
      <c r="J6" s="16"/>
      <c r="K6" s="16"/>
    </row>
    <row r="7" spans="1:11" ht="15" customHeight="1" x14ac:dyDescent="0.25">
      <c r="A7" s="303" t="s">
        <v>29</v>
      </c>
      <c r="B7" s="303"/>
      <c r="C7" s="303"/>
      <c r="D7" s="303"/>
      <c r="E7" s="303"/>
      <c r="F7" s="303"/>
      <c r="G7" s="303"/>
      <c r="H7" s="303"/>
      <c r="I7" s="303"/>
      <c r="J7" s="16"/>
      <c r="K7" s="16"/>
    </row>
    <row r="8" spans="1:11" ht="15" customHeight="1" x14ac:dyDescent="0.25">
      <c r="A8" s="23" t="s">
        <v>30</v>
      </c>
      <c r="B8" s="279" t="s">
        <v>31</v>
      </c>
      <c r="C8" s="279"/>
      <c r="D8" s="279"/>
      <c r="E8" s="279"/>
      <c r="F8" s="279"/>
      <c r="G8" s="309">
        <v>45439</v>
      </c>
      <c r="H8" s="307"/>
      <c r="I8" s="307"/>
      <c r="J8" s="16"/>
      <c r="K8" s="16"/>
    </row>
    <row r="9" spans="1:11" ht="15" customHeight="1" x14ac:dyDescent="0.25">
      <c r="A9" s="23" t="s">
        <v>32</v>
      </c>
      <c r="B9" s="279" t="s">
        <v>33</v>
      </c>
      <c r="C9" s="279"/>
      <c r="D9" s="279"/>
      <c r="E9" s="279"/>
      <c r="F9" s="279"/>
      <c r="G9" s="310" t="s">
        <v>34</v>
      </c>
      <c r="H9" s="311"/>
      <c r="I9" s="312"/>
      <c r="J9" s="16"/>
      <c r="K9" s="16"/>
    </row>
    <row r="10" spans="1:11" ht="15" customHeight="1" x14ac:dyDescent="0.25">
      <c r="A10" s="24" t="s">
        <v>35</v>
      </c>
      <c r="B10" s="313" t="s">
        <v>36</v>
      </c>
      <c r="C10" s="314"/>
      <c r="D10" s="314"/>
      <c r="E10" s="314"/>
      <c r="F10" s="314"/>
      <c r="G10" s="307" t="s">
        <v>250</v>
      </c>
      <c r="H10" s="307"/>
      <c r="I10" s="307"/>
      <c r="J10" s="16"/>
      <c r="K10" s="16"/>
    </row>
    <row r="11" spans="1:11" ht="15" customHeight="1" x14ac:dyDescent="0.25">
      <c r="A11" s="23" t="s">
        <v>37</v>
      </c>
      <c r="B11" s="25" t="s">
        <v>38</v>
      </c>
      <c r="C11" s="26"/>
      <c r="D11" s="26"/>
      <c r="E11" s="26"/>
      <c r="F11" s="26"/>
      <c r="G11" s="307">
        <v>3</v>
      </c>
      <c r="H11" s="307"/>
      <c r="I11" s="307"/>
      <c r="J11" s="16"/>
      <c r="K11" s="16"/>
    </row>
    <row r="12" spans="1:11" ht="15" customHeight="1" x14ac:dyDescent="0.25">
      <c r="A12" s="303" t="s">
        <v>39</v>
      </c>
      <c r="B12" s="303"/>
      <c r="C12" s="303"/>
      <c r="D12" s="303"/>
      <c r="E12" s="303"/>
      <c r="F12" s="303"/>
      <c r="G12" s="303"/>
      <c r="H12" s="303"/>
      <c r="I12" s="303"/>
      <c r="J12" s="16"/>
      <c r="K12" s="16"/>
    </row>
    <row r="13" spans="1:11" ht="15" customHeight="1" x14ac:dyDescent="0.25">
      <c r="A13" s="23">
        <v>1</v>
      </c>
      <c r="B13" s="279" t="s">
        <v>40</v>
      </c>
      <c r="C13" s="279"/>
      <c r="D13" s="279"/>
      <c r="E13" s="279"/>
      <c r="F13" s="279"/>
      <c r="G13" s="279"/>
      <c r="H13" s="307" t="s">
        <v>4</v>
      </c>
      <c r="I13" s="307"/>
      <c r="J13" s="16"/>
      <c r="K13" s="16"/>
    </row>
    <row r="14" spans="1:11" ht="15" customHeight="1" x14ac:dyDescent="0.25">
      <c r="A14" s="23">
        <v>2</v>
      </c>
      <c r="B14" s="279" t="s">
        <v>41</v>
      </c>
      <c r="C14" s="279"/>
      <c r="D14" s="279"/>
      <c r="E14" s="279"/>
      <c r="F14" s="279"/>
      <c r="G14" s="279"/>
      <c r="H14" s="308">
        <v>1</v>
      </c>
      <c r="I14" s="308"/>
      <c r="J14" s="16"/>
      <c r="K14" s="16"/>
    </row>
    <row r="15" spans="1:11" ht="15" customHeight="1" x14ac:dyDescent="0.25">
      <c r="A15" s="23">
        <v>3</v>
      </c>
      <c r="B15" s="25" t="s">
        <v>42</v>
      </c>
      <c r="C15" s="302" t="s">
        <v>11</v>
      </c>
      <c r="D15" s="302"/>
      <c r="E15" s="302"/>
      <c r="F15" s="302"/>
      <c r="G15" s="302"/>
      <c r="H15" s="302"/>
      <c r="I15" s="302"/>
      <c r="J15" s="16"/>
      <c r="K15" s="16"/>
    </row>
    <row r="16" spans="1:11" ht="15" customHeight="1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16"/>
      <c r="K16" s="16"/>
    </row>
    <row r="17" spans="1:14" ht="15" customHeight="1" x14ac:dyDescent="0.25">
      <c r="A17" s="303" t="s">
        <v>43</v>
      </c>
      <c r="B17" s="303"/>
      <c r="C17" s="303"/>
      <c r="D17" s="303"/>
      <c r="E17" s="303"/>
      <c r="F17" s="303"/>
      <c r="G17" s="303"/>
      <c r="H17" s="303"/>
      <c r="I17" s="303"/>
      <c r="J17" s="16"/>
      <c r="K17" s="16"/>
    </row>
    <row r="18" spans="1:14" ht="15" customHeight="1" x14ac:dyDescent="0.25">
      <c r="A18" s="238" t="s">
        <v>44</v>
      </c>
      <c r="B18" s="238"/>
      <c r="C18" s="238"/>
      <c r="D18" s="238"/>
      <c r="E18" s="238"/>
      <c r="F18" s="238"/>
      <c r="G18" s="238"/>
      <c r="H18" s="238"/>
      <c r="I18" s="238"/>
      <c r="J18" s="16"/>
      <c r="K18" s="16"/>
    </row>
    <row r="19" spans="1:14" x14ac:dyDescent="0.25">
      <c r="A19" s="27">
        <v>1</v>
      </c>
      <c r="B19" s="268" t="s">
        <v>45</v>
      </c>
      <c r="C19" s="268"/>
      <c r="D19" s="268"/>
      <c r="E19" s="268"/>
      <c r="F19" s="268"/>
      <c r="G19" s="268"/>
      <c r="H19" s="300" t="s">
        <v>251</v>
      </c>
      <c r="I19" s="301"/>
      <c r="J19" s="16"/>
      <c r="K19" s="16"/>
    </row>
    <row r="20" spans="1:14" ht="15" customHeight="1" x14ac:dyDescent="0.25">
      <c r="A20" s="27">
        <v>2</v>
      </c>
      <c r="B20" s="268" t="s">
        <v>46</v>
      </c>
      <c r="C20" s="268"/>
      <c r="D20" s="268"/>
      <c r="E20" s="268"/>
      <c r="F20" s="268"/>
      <c r="G20" s="268"/>
      <c r="H20" s="315" t="s">
        <v>253</v>
      </c>
      <c r="I20" s="316"/>
      <c r="J20" s="16"/>
      <c r="K20" s="16"/>
    </row>
    <row r="21" spans="1:14" ht="15" customHeight="1" x14ac:dyDescent="0.25">
      <c r="A21" s="156">
        <v>3</v>
      </c>
      <c r="B21" s="272" t="s">
        <v>47</v>
      </c>
      <c r="C21" s="272"/>
      <c r="D21" s="272"/>
      <c r="E21" s="272"/>
      <c r="F21" s="272"/>
      <c r="G21" s="272"/>
      <c r="H21" s="298">
        <v>2485.9</v>
      </c>
      <c r="I21" s="299"/>
      <c r="J21" s="16"/>
      <c r="K21" s="16"/>
    </row>
    <row r="22" spans="1:14" x14ac:dyDescent="0.25">
      <c r="A22" s="27">
        <v>4</v>
      </c>
      <c r="B22" s="268" t="s">
        <v>48</v>
      </c>
      <c r="C22" s="268"/>
      <c r="D22" s="268"/>
      <c r="E22" s="268"/>
      <c r="F22" s="268"/>
      <c r="G22" s="268"/>
      <c r="H22" s="300"/>
      <c r="I22" s="301"/>
      <c r="J22" s="16"/>
      <c r="K22" s="16"/>
    </row>
    <row r="23" spans="1:14" ht="15" customHeight="1" x14ac:dyDescent="0.25">
      <c r="A23" s="27">
        <v>5</v>
      </c>
      <c r="B23" s="268" t="s">
        <v>49</v>
      </c>
      <c r="C23" s="268"/>
      <c r="D23" s="268"/>
      <c r="E23" s="268"/>
      <c r="F23" s="268"/>
      <c r="G23" s="268"/>
      <c r="H23" s="282" t="s">
        <v>182</v>
      </c>
      <c r="I23" s="283"/>
      <c r="J23" s="16"/>
      <c r="K23" s="16"/>
    </row>
    <row r="24" spans="1:14" ht="1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16"/>
      <c r="K24" s="16"/>
    </row>
    <row r="25" spans="1:14" ht="15" customHeight="1" x14ac:dyDescent="0.25">
      <c r="A25" s="224" t="s">
        <v>50</v>
      </c>
      <c r="B25" s="225"/>
      <c r="C25" s="225"/>
      <c r="D25" s="225"/>
      <c r="E25" s="225"/>
      <c r="F25" s="225"/>
      <c r="G25" s="225"/>
      <c r="H25" s="225"/>
      <c r="I25" s="226"/>
      <c r="J25" s="16"/>
      <c r="K25" s="16"/>
      <c r="M25" s="49"/>
    </row>
    <row r="26" spans="1:14" ht="15" customHeight="1" x14ac:dyDescent="0.25">
      <c r="A26" s="43">
        <v>1</v>
      </c>
      <c r="B26" s="237" t="s">
        <v>51</v>
      </c>
      <c r="C26" s="237"/>
      <c r="D26" s="237"/>
      <c r="E26" s="237"/>
      <c r="F26" s="237"/>
      <c r="G26" s="237"/>
      <c r="H26" s="321" t="s">
        <v>52</v>
      </c>
      <c r="I26" s="321"/>
      <c r="J26" s="16"/>
      <c r="K26" s="16"/>
      <c r="M26" s="49"/>
    </row>
    <row r="27" spans="1:14" ht="15" customHeight="1" x14ac:dyDescent="0.25">
      <c r="A27" s="27" t="s">
        <v>30</v>
      </c>
      <c r="B27" s="279" t="s">
        <v>53</v>
      </c>
      <c r="C27" s="279"/>
      <c r="D27" s="279"/>
      <c r="E27" s="279"/>
      <c r="F27" s="279"/>
      <c r="G27" s="279"/>
      <c r="H27" s="320">
        <f>H21</f>
        <v>2485.9</v>
      </c>
      <c r="I27" s="320"/>
      <c r="J27" s="16"/>
      <c r="K27" s="16"/>
    </row>
    <row r="28" spans="1:14" ht="15" customHeight="1" x14ac:dyDescent="0.25">
      <c r="A28" s="28" t="s">
        <v>32</v>
      </c>
      <c r="B28" s="29" t="s">
        <v>54</v>
      </c>
      <c r="C28" s="30"/>
      <c r="D28" s="31" t="s">
        <v>55</v>
      </c>
      <c r="E28" s="31" t="s">
        <v>58</v>
      </c>
      <c r="F28" s="30"/>
      <c r="G28" s="32"/>
      <c r="H28" s="210">
        <f>IF(E28="N",0,H27*0.3)</f>
        <v>0</v>
      </c>
      <c r="I28" s="210"/>
      <c r="J28" s="16"/>
      <c r="K28" s="16"/>
    </row>
    <row r="29" spans="1:14" ht="15" customHeight="1" x14ac:dyDescent="0.25">
      <c r="A29" s="28" t="s">
        <v>35</v>
      </c>
      <c r="B29" s="29" t="s">
        <v>57</v>
      </c>
      <c r="C29" s="30"/>
      <c r="D29" s="31" t="s">
        <v>55</v>
      </c>
      <c r="E29" s="31" t="s">
        <v>58</v>
      </c>
      <c r="F29" s="280"/>
      <c r="G29" s="281"/>
      <c r="H29" s="291"/>
      <c r="I29" s="210"/>
      <c r="J29" s="16"/>
      <c r="K29" s="16"/>
      <c r="N29" s="55"/>
    </row>
    <row r="30" spans="1:14" ht="15" customHeight="1" x14ac:dyDescent="0.25">
      <c r="A30" s="27" t="s">
        <v>37</v>
      </c>
      <c r="B30" s="285" t="s">
        <v>59</v>
      </c>
      <c r="C30" s="286"/>
      <c r="D30" s="286"/>
      <c r="E30" s="286"/>
      <c r="F30" s="286"/>
      <c r="G30" s="287"/>
      <c r="H30" s="210"/>
      <c r="I30" s="210"/>
      <c r="J30" s="16"/>
      <c r="K30" s="16"/>
    </row>
    <row r="31" spans="1:14" ht="15" customHeight="1" x14ac:dyDescent="0.25">
      <c r="A31" s="27" t="s">
        <v>60</v>
      </c>
      <c r="B31" s="285" t="s">
        <v>61</v>
      </c>
      <c r="C31" s="286"/>
      <c r="D31" s="286"/>
      <c r="E31" s="286"/>
      <c r="F31" s="286"/>
      <c r="G31" s="287"/>
      <c r="H31" s="210"/>
      <c r="I31" s="210"/>
      <c r="J31" s="16"/>
      <c r="K31" s="16"/>
    </row>
    <row r="32" spans="1:14" ht="15" customHeight="1" x14ac:dyDescent="0.25">
      <c r="A32" s="23" t="s">
        <v>62</v>
      </c>
      <c r="B32" s="284" t="s">
        <v>63</v>
      </c>
      <c r="C32" s="284"/>
      <c r="D32" s="284"/>
      <c r="E32" s="284"/>
      <c r="F32" s="284"/>
      <c r="G32" s="284"/>
      <c r="H32" s="231"/>
      <c r="I32" s="231"/>
      <c r="J32" s="16"/>
      <c r="K32" s="16"/>
    </row>
    <row r="33" spans="1:17" ht="15" customHeight="1" x14ac:dyDescent="0.25">
      <c r="A33" s="27" t="s">
        <v>64</v>
      </c>
      <c r="B33" s="268" t="s">
        <v>65</v>
      </c>
      <c r="C33" s="268"/>
      <c r="D33" s="268"/>
      <c r="E33" s="268"/>
      <c r="F33" s="268"/>
      <c r="G33" s="268"/>
      <c r="H33" s="322"/>
      <c r="I33" s="322"/>
      <c r="J33" s="16"/>
      <c r="K33" s="16"/>
    </row>
    <row r="34" spans="1:17" ht="15" customHeight="1" x14ac:dyDescent="0.25">
      <c r="A34" s="238" t="s">
        <v>66</v>
      </c>
      <c r="B34" s="238"/>
      <c r="C34" s="238"/>
      <c r="D34" s="238"/>
      <c r="E34" s="238"/>
      <c r="F34" s="238"/>
      <c r="G34" s="238"/>
      <c r="H34" s="245">
        <f>SUM(H27:I33)</f>
        <v>2485.9</v>
      </c>
      <c r="I34" s="245"/>
      <c r="J34" s="16"/>
      <c r="K34" s="16"/>
    </row>
    <row r="35" spans="1:17" ht="15" customHeight="1" x14ac:dyDescent="0.25">
      <c r="A35" s="276"/>
      <c r="B35" s="276"/>
      <c r="C35" s="276"/>
      <c r="D35" s="276"/>
      <c r="E35" s="276"/>
      <c r="F35" s="276"/>
      <c r="G35" s="276"/>
      <c r="H35" s="276"/>
      <c r="I35" s="276"/>
      <c r="J35" s="16"/>
      <c r="K35" s="16"/>
      <c r="L35" s="53"/>
      <c r="N35" s="53"/>
    </row>
    <row r="36" spans="1:17" ht="15" customHeight="1" x14ac:dyDescent="0.25">
      <c r="A36" s="224" t="s">
        <v>67</v>
      </c>
      <c r="B36" s="225"/>
      <c r="C36" s="225"/>
      <c r="D36" s="225"/>
      <c r="E36" s="225"/>
      <c r="F36" s="225"/>
      <c r="G36" s="225"/>
      <c r="H36" s="225"/>
      <c r="I36" s="226"/>
      <c r="J36" s="16"/>
      <c r="K36" s="16"/>
      <c r="Q36" s="53"/>
    </row>
    <row r="37" spans="1:17" ht="15" customHeight="1" x14ac:dyDescent="0.25">
      <c r="A37" s="237" t="s">
        <v>68</v>
      </c>
      <c r="B37" s="237"/>
      <c r="C37" s="237"/>
      <c r="D37" s="237"/>
      <c r="E37" s="237"/>
      <c r="F37" s="237"/>
      <c r="G37" s="237"/>
      <c r="H37" s="237"/>
      <c r="I37" s="237"/>
      <c r="J37" s="16"/>
      <c r="K37" s="16"/>
      <c r="L37" s="59"/>
    </row>
    <row r="38" spans="1:17" ht="15" customHeight="1" x14ac:dyDescent="0.25">
      <c r="A38" s="43" t="s">
        <v>69</v>
      </c>
      <c r="B38" s="220" t="s">
        <v>70</v>
      </c>
      <c r="C38" s="221"/>
      <c r="D38" s="221"/>
      <c r="E38" s="221"/>
      <c r="F38" s="221"/>
      <c r="G38" s="222"/>
      <c r="H38" s="43" t="s">
        <v>71</v>
      </c>
      <c r="I38" s="46" t="s">
        <v>52</v>
      </c>
      <c r="J38" s="16"/>
      <c r="K38" s="16"/>
      <c r="N38" s="57"/>
    </row>
    <row r="39" spans="1:17" ht="15" customHeight="1" x14ac:dyDescent="0.25">
      <c r="A39" s="27" t="s">
        <v>30</v>
      </c>
      <c r="B39" s="273" t="s">
        <v>72</v>
      </c>
      <c r="C39" s="274"/>
      <c r="D39" s="274"/>
      <c r="E39" s="274"/>
      <c r="F39" s="274"/>
      <c r="G39" s="275"/>
      <c r="H39" s="62">
        <v>8.3299999999999999E-2</v>
      </c>
      <c r="I39" s="34">
        <f>H34*H39</f>
        <v>207.07547</v>
      </c>
      <c r="J39" s="16"/>
      <c r="K39" s="17"/>
      <c r="L39" s="58"/>
      <c r="M39" s="58"/>
      <c r="N39" s="57"/>
      <c r="O39" s="14"/>
    </row>
    <row r="40" spans="1:17" ht="15" customHeight="1" x14ac:dyDescent="0.25">
      <c r="A40" s="27" t="s">
        <v>32</v>
      </c>
      <c r="B40" s="273" t="s">
        <v>73</v>
      </c>
      <c r="C40" s="274"/>
      <c r="D40" s="274"/>
      <c r="E40" s="274"/>
      <c r="F40" s="274"/>
      <c r="G40" s="275"/>
      <c r="H40" s="62">
        <f>0.0833333333333333+0.0277777777777778</f>
        <v>0.1111111111111111</v>
      </c>
      <c r="I40" s="34">
        <f>H34*H40</f>
        <v>276.21111111111111</v>
      </c>
      <c r="J40" s="16"/>
      <c r="K40" s="17"/>
      <c r="L40" s="58"/>
      <c r="M40" s="58"/>
      <c r="N40" s="57"/>
      <c r="O40" s="14"/>
    </row>
    <row r="41" spans="1:17" ht="15" customHeight="1" x14ac:dyDescent="0.25">
      <c r="A41" s="61" t="s">
        <v>74</v>
      </c>
      <c r="B41" s="60"/>
      <c r="C41" s="60"/>
      <c r="D41" s="60"/>
      <c r="E41" s="60"/>
      <c r="F41" s="60"/>
      <c r="G41" s="60"/>
      <c r="H41" s="67">
        <f>SUM(H39:H40)</f>
        <v>0.19441111111111109</v>
      </c>
      <c r="I41" s="66">
        <f>SUM(I39:I40)</f>
        <v>483.2865811111111</v>
      </c>
      <c r="J41" s="16"/>
      <c r="K41" s="16"/>
      <c r="L41" s="53"/>
      <c r="N41" s="53"/>
    </row>
    <row r="42" spans="1:17" ht="15" customHeight="1" x14ac:dyDescent="0.25">
      <c r="A42" s="246" t="s">
        <v>75</v>
      </c>
      <c r="B42" s="246"/>
      <c r="C42" s="246"/>
      <c r="D42" s="246"/>
      <c r="E42" s="246"/>
      <c r="F42" s="246"/>
      <c r="G42" s="246"/>
      <c r="H42" s="246"/>
      <c r="I42" s="246"/>
      <c r="J42" s="16"/>
      <c r="K42" s="16"/>
      <c r="L42" s="53"/>
    </row>
    <row r="43" spans="1:17" ht="15" customHeight="1" x14ac:dyDescent="0.25">
      <c r="A43" s="237" t="s">
        <v>76</v>
      </c>
      <c r="B43" s="237"/>
      <c r="C43" s="237"/>
      <c r="D43" s="237"/>
      <c r="E43" s="237"/>
      <c r="F43" s="237"/>
      <c r="G43" s="237"/>
      <c r="H43" s="237"/>
      <c r="I43" s="237"/>
      <c r="J43" s="16"/>
      <c r="K43" s="16"/>
    </row>
    <row r="44" spans="1:17" ht="15" customHeight="1" x14ac:dyDescent="0.25">
      <c r="A44" s="43" t="s">
        <v>77</v>
      </c>
      <c r="B44" s="237" t="s">
        <v>78</v>
      </c>
      <c r="C44" s="237"/>
      <c r="D44" s="237"/>
      <c r="E44" s="237"/>
      <c r="F44" s="237"/>
      <c r="G44" s="237"/>
      <c r="H44" s="43" t="s">
        <v>71</v>
      </c>
      <c r="I44" s="46" t="s">
        <v>52</v>
      </c>
      <c r="J44" s="16"/>
      <c r="K44" s="16"/>
      <c r="N44" s="53"/>
    </row>
    <row r="45" spans="1:17" ht="15" customHeight="1" x14ac:dyDescent="0.25">
      <c r="A45" s="27" t="s">
        <v>30</v>
      </c>
      <c r="B45" s="268" t="s">
        <v>79</v>
      </c>
      <c r="C45" s="268"/>
      <c r="D45" s="268"/>
      <c r="E45" s="268"/>
      <c r="F45" s="268"/>
      <c r="G45" s="268"/>
      <c r="H45" s="35">
        <v>0.2</v>
      </c>
      <c r="I45" s="36">
        <f>($H$34+$I$41)*H45</f>
        <v>593.83731622222228</v>
      </c>
      <c r="J45" s="16"/>
      <c r="K45" s="16"/>
      <c r="P45" s="55"/>
    </row>
    <row r="46" spans="1:17" ht="15" customHeight="1" x14ac:dyDescent="0.25">
      <c r="A46" s="27" t="s">
        <v>32</v>
      </c>
      <c r="B46" s="268" t="s">
        <v>80</v>
      </c>
      <c r="C46" s="268"/>
      <c r="D46" s="268"/>
      <c r="E46" s="268"/>
      <c r="F46" s="268"/>
      <c r="G46" s="268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3"/>
    </row>
    <row r="47" spans="1:17" ht="15" customHeight="1" x14ac:dyDescent="0.25">
      <c r="A47" s="173" t="s">
        <v>35</v>
      </c>
      <c r="B47" s="272" t="s">
        <v>81</v>
      </c>
      <c r="C47" s="272"/>
      <c r="D47" s="272"/>
      <c r="E47" s="272"/>
      <c r="F47" s="272"/>
      <c r="G47" s="272"/>
      <c r="H47" s="175">
        <v>1.141E-2</v>
      </c>
      <c r="I47" s="169">
        <f t="shared" si="0"/>
        <v>33.878418890477775</v>
      </c>
      <c r="J47" s="16"/>
      <c r="K47" s="16"/>
      <c r="L47" s="53"/>
    </row>
    <row r="48" spans="1:17" ht="15" customHeight="1" x14ac:dyDescent="0.25">
      <c r="A48" s="37" t="s">
        <v>37</v>
      </c>
      <c r="B48" s="268" t="s">
        <v>82</v>
      </c>
      <c r="C48" s="268"/>
      <c r="D48" s="268"/>
      <c r="E48" s="268"/>
      <c r="F48" s="268"/>
      <c r="G48" s="268"/>
      <c r="H48" s="35">
        <v>1.4999999999999999E-2</v>
      </c>
      <c r="I48" s="36">
        <f>($H$34+$I$41)*H48</f>
        <v>44.537798716666664</v>
      </c>
      <c r="J48" s="16"/>
      <c r="K48" s="16"/>
      <c r="L48" s="53"/>
    </row>
    <row r="49" spans="1:15" ht="15" customHeight="1" x14ac:dyDescent="0.25">
      <c r="A49" s="27" t="s">
        <v>60</v>
      </c>
      <c r="B49" s="268" t="s">
        <v>83</v>
      </c>
      <c r="C49" s="268"/>
      <c r="D49" s="268"/>
      <c r="E49" s="268"/>
      <c r="F49" s="268"/>
      <c r="G49" s="268"/>
      <c r="H49" s="51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62</v>
      </c>
      <c r="B50" s="268" t="s">
        <v>84</v>
      </c>
      <c r="C50" s="268"/>
      <c r="D50" s="268"/>
      <c r="E50" s="268"/>
      <c r="F50" s="268"/>
      <c r="G50" s="268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64</v>
      </c>
      <c r="B51" s="268" t="s">
        <v>85</v>
      </c>
      <c r="C51" s="268"/>
      <c r="D51" s="268"/>
      <c r="E51" s="268"/>
      <c r="F51" s="268"/>
      <c r="G51" s="268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86</v>
      </c>
      <c r="B52" s="268" t="s">
        <v>87</v>
      </c>
      <c r="C52" s="268"/>
      <c r="D52" s="268"/>
      <c r="E52" s="268"/>
      <c r="F52" s="268"/>
      <c r="G52" s="268"/>
      <c r="H52" s="51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38" t="s">
        <v>26</v>
      </c>
      <c r="B53" s="238"/>
      <c r="C53" s="238"/>
      <c r="D53" s="238"/>
      <c r="E53" s="238"/>
      <c r="F53" s="238"/>
      <c r="G53" s="238"/>
      <c r="H53" s="48">
        <f>SUM(H45:H52)</f>
        <v>0.34941000000000005</v>
      </c>
      <c r="I53" s="47">
        <f>SUM(I45:I52)</f>
        <v>1037.4634833060334</v>
      </c>
      <c r="J53" s="16"/>
      <c r="K53" s="16"/>
    </row>
    <row r="54" spans="1:15" ht="15" customHeight="1" x14ac:dyDescent="0.25">
      <c r="A54" s="246"/>
      <c r="B54" s="246"/>
      <c r="C54" s="246"/>
      <c r="D54" s="246"/>
      <c r="E54" s="246"/>
      <c r="F54" s="246"/>
      <c r="G54" s="246"/>
      <c r="H54" s="246"/>
      <c r="I54" s="246"/>
      <c r="J54" s="16"/>
      <c r="K54" s="16"/>
    </row>
    <row r="55" spans="1:15" ht="15" customHeight="1" x14ac:dyDescent="0.25">
      <c r="A55" s="269" t="s">
        <v>88</v>
      </c>
      <c r="B55" s="270"/>
      <c r="C55" s="270"/>
      <c r="D55" s="270"/>
      <c r="E55" s="270"/>
      <c r="F55" s="270"/>
      <c r="G55" s="270"/>
      <c r="H55" s="270"/>
      <c r="I55" s="271"/>
      <c r="J55" s="16"/>
      <c r="K55" s="16"/>
    </row>
    <row r="56" spans="1:15" ht="15" customHeight="1" x14ac:dyDescent="0.25">
      <c r="A56" s="43" t="s">
        <v>89</v>
      </c>
      <c r="B56" s="237" t="s">
        <v>90</v>
      </c>
      <c r="C56" s="237"/>
      <c r="D56" s="237"/>
      <c r="E56" s="237"/>
      <c r="F56" s="237"/>
      <c r="G56" s="237"/>
      <c r="H56" s="238" t="s">
        <v>52</v>
      </c>
      <c r="I56" s="238"/>
      <c r="J56" s="16"/>
      <c r="K56" s="16"/>
    </row>
    <row r="57" spans="1:15" ht="15" customHeight="1" x14ac:dyDescent="0.25">
      <c r="A57" s="247" t="s">
        <v>30</v>
      </c>
      <c r="B57" s="247" t="s">
        <v>91</v>
      </c>
      <c r="C57" s="27" t="s">
        <v>92</v>
      </c>
      <c r="D57" s="27" t="s">
        <v>93</v>
      </c>
      <c r="E57" s="27" t="s">
        <v>94</v>
      </c>
      <c r="F57" s="27" t="s">
        <v>95</v>
      </c>
      <c r="G57" s="27" t="s">
        <v>96</v>
      </c>
      <c r="H57" s="262">
        <f>D58*E58*F58</f>
        <v>184.8</v>
      </c>
      <c r="I57" s="263"/>
      <c r="J57" s="16"/>
      <c r="K57" s="16"/>
    </row>
    <row r="58" spans="1:15" ht="15" customHeight="1" x14ac:dyDescent="0.25">
      <c r="A58" s="248"/>
      <c r="B58" s="248"/>
      <c r="C58" s="27" t="s">
        <v>56</v>
      </c>
      <c r="D58" s="33">
        <v>4.2</v>
      </c>
      <c r="E58" s="27">
        <v>2</v>
      </c>
      <c r="F58" s="27">
        <v>22</v>
      </c>
      <c r="G58" s="33">
        <f>H27*0.06</f>
        <v>149.154</v>
      </c>
      <c r="H58" s="264">
        <f>IF(C58="N",0,IF(D58*E58*F58-(H27*6%)&lt;0,0,D58*E58*F58-(H27*6%)))</f>
        <v>35.646000000000015</v>
      </c>
      <c r="I58" s="265"/>
      <c r="J58" s="16"/>
      <c r="K58" s="16"/>
    </row>
    <row r="59" spans="1:15" ht="15" customHeight="1" x14ac:dyDescent="0.25">
      <c r="A59" s="247" t="s">
        <v>32</v>
      </c>
      <c r="B59" s="249" t="s">
        <v>97</v>
      </c>
      <c r="C59" s="250"/>
      <c r="D59" s="27" t="s">
        <v>92</v>
      </c>
      <c r="E59" s="27" t="s">
        <v>93</v>
      </c>
      <c r="F59" s="27" t="s">
        <v>95</v>
      </c>
      <c r="G59" s="27" t="s">
        <v>96</v>
      </c>
      <c r="H59" s="253">
        <f>IF(D60="N",0,(E60*F60)-G60)</f>
        <v>465.3</v>
      </c>
      <c r="I59" s="254"/>
      <c r="J59" s="16"/>
      <c r="K59" s="16"/>
      <c r="O59" s="53"/>
    </row>
    <row r="60" spans="1:15" ht="15" customHeight="1" x14ac:dyDescent="0.25">
      <c r="A60" s="248"/>
      <c r="B60" s="251"/>
      <c r="C60" s="252"/>
      <c r="D60" s="27" t="s">
        <v>56</v>
      </c>
      <c r="E60" s="167">
        <v>23.5</v>
      </c>
      <c r="F60" s="27">
        <v>22</v>
      </c>
      <c r="G60" s="33">
        <f>E60*F60*0.1</f>
        <v>51.7</v>
      </c>
      <c r="H60" s="255"/>
      <c r="I60" s="256"/>
      <c r="J60" s="16"/>
      <c r="K60" s="16"/>
      <c r="O60" s="53"/>
    </row>
    <row r="61" spans="1:15" ht="15" customHeight="1" x14ac:dyDescent="0.25">
      <c r="A61" s="52" t="s">
        <v>35</v>
      </c>
      <c r="B61" s="323" t="s">
        <v>98</v>
      </c>
      <c r="C61" s="324"/>
      <c r="D61" s="324"/>
      <c r="E61" s="324"/>
      <c r="F61" s="324"/>
      <c r="G61" s="325"/>
      <c r="H61" s="260">
        <v>0</v>
      </c>
      <c r="I61" s="261"/>
      <c r="J61" s="16"/>
      <c r="K61" s="16"/>
      <c r="O61" s="53"/>
    </row>
    <row r="62" spans="1:15" ht="15" customHeight="1" x14ac:dyDescent="0.25">
      <c r="A62" s="52" t="s">
        <v>37</v>
      </c>
      <c r="B62" s="323" t="s">
        <v>99</v>
      </c>
      <c r="C62" s="324"/>
      <c r="D62" s="324"/>
      <c r="E62" s="324"/>
      <c r="F62" s="324"/>
      <c r="G62" s="325"/>
      <c r="H62" s="260">
        <v>0</v>
      </c>
      <c r="I62" s="261"/>
      <c r="J62" s="16"/>
      <c r="K62" s="16"/>
      <c r="O62" s="53"/>
    </row>
    <row r="63" spans="1:15" ht="15" customHeight="1" x14ac:dyDescent="0.25">
      <c r="A63" s="163" t="s">
        <v>60</v>
      </c>
      <c r="B63" s="164" t="s">
        <v>100</v>
      </c>
      <c r="C63" s="165"/>
      <c r="D63" s="165"/>
      <c r="E63" s="165"/>
      <c r="F63" s="165"/>
      <c r="G63" s="166"/>
      <c r="H63" s="266">
        <v>20.149999999999999</v>
      </c>
      <c r="I63" s="267"/>
      <c r="J63" s="16"/>
      <c r="K63" s="16"/>
      <c r="O63" s="53"/>
    </row>
    <row r="64" spans="1:15" ht="15" customHeight="1" x14ac:dyDescent="0.25">
      <c r="A64" s="238" t="s">
        <v>74</v>
      </c>
      <c r="B64" s="238"/>
      <c r="C64" s="238"/>
      <c r="D64" s="238"/>
      <c r="E64" s="238"/>
      <c r="F64" s="238"/>
      <c r="G64" s="238"/>
      <c r="H64" s="245">
        <f>SUM(H58:I63)</f>
        <v>521.096</v>
      </c>
      <c r="I64" s="245"/>
      <c r="J64" s="16"/>
      <c r="K64" s="16"/>
    </row>
    <row r="65" spans="1:15" ht="15" customHeight="1" x14ac:dyDescent="0.25">
      <c r="A65" s="242"/>
      <c r="B65" s="242"/>
      <c r="C65" s="242"/>
      <c r="D65" s="242"/>
      <c r="E65" s="242"/>
      <c r="F65" s="242"/>
      <c r="G65" s="242"/>
      <c r="H65" s="242"/>
      <c r="I65" s="242"/>
      <c r="J65" s="16"/>
      <c r="K65" s="16"/>
    </row>
    <row r="66" spans="1:15" ht="15" customHeight="1" x14ac:dyDescent="0.25">
      <c r="A66" s="243" t="s">
        <v>101</v>
      </c>
      <c r="B66" s="243"/>
      <c r="C66" s="243"/>
      <c r="D66" s="243"/>
      <c r="E66" s="243"/>
      <c r="F66" s="243"/>
      <c r="G66" s="243"/>
      <c r="H66" s="243"/>
      <c r="I66" s="243"/>
      <c r="J66" s="16"/>
      <c r="K66" s="16"/>
      <c r="N66" s="54"/>
    </row>
    <row r="67" spans="1:15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16"/>
      <c r="K67" s="16"/>
      <c r="N67" s="53"/>
    </row>
    <row r="68" spans="1:15" ht="15" customHeight="1" x14ac:dyDescent="0.25">
      <c r="A68" s="42">
        <v>2</v>
      </c>
      <c r="B68" s="227" t="s">
        <v>102</v>
      </c>
      <c r="C68" s="227"/>
      <c r="D68" s="227"/>
      <c r="E68" s="227"/>
      <c r="F68" s="227"/>
      <c r="G68" s="227"/>
      <c r="H68" s="211" t="s">
        <v>52</v>
      </c>
      <c r="I68" s="211"/>
      <c r="J68" s="16"/>
      <c r="K68" s="16"/>
    </row>
    <row r="69" spans="1:15" ht="15" customHeight="1" x14ac:dyDescent="0.25">
      <c r="A69" s="28" t="s">
        <v>69</v>
      </c>
      <c r="B69" s="209" t="s">
        <v>103</v>
      </c>
      <c r="C69" s="209"/>
      <c r="D69" s="209"/>
      <c r="E69" s="209"/>
      <c r="F69" s="209"/>
      <c r="G69" s="209"/>
      <c r="H69" s="210">
        <f>I41</f>
        <v>483.2865811111111</v>
      </c>
      <c r="I69" s="210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77</v>
      </c>
      <c r="B70" s="209" t="s">
        <v>78</v>
      </c>
      <c r="C70" s="209"/>
      <c r="D70" s="209"/>
      <c r="E70" s="209"/>
      <c r="F70" s="209"/>
      <c r="G70" s="209"/>
      <c r="H70" s="210">
        <f>I53</f>
        <v>1037.4634833060334</v>
      </c>
      <c r="I70" s="210"/>
      <c r="J70" s="16"/>
      <c r="K70" s="16"/>
    </row>
    <row r="71" spans="1:15" ht="15" customHeight="1" x14ac:dyDescent="0.25">
      <c r="A71" s="28" t="s">
        <v>89</v>
      </c>
      <c r="B71" s="209" t="s">
        <v>90</v>
      </c>
      <c r="C71" s="209"/>
      <c r="D71" s="209"/>
      <c r="E71" s="209"/>
      <c r="F71" s="209"/>
      <c r="G71" s="209"/>
      <c r="H71" s="210">
        <f>H64</f>
        <v>521.096</v>
      </c>
      <c r="I71" s="210"/>
      <c r="J71" s="16"/>
      <c r="K71" s="16"/>
    </row>
    <row r="72" spans="1:15" ht="15" customHeight="1" x14ac:dyDescent="0.25">
      <c r="A72" s="238" t="s">
        <v>74</v>
      </c>
      <c r="B72" s="238"/>
      <c r="C72" s="238"/>
      <c r="D72" s="238"/>
      <c r="E72" s="238"/>
      <c r="F72" s="238"/>
      <c r="G72" s="238"/>
      <c r="H72" s="245">
        <f>SUM(H69:I71)</f>
        <v>2041.8460644171446</v>
      </c>
      <c r="I72" s="245"/>
      <c r="J72" s="16"/>
      <c r="K72" s="16"/>
    </row>
    <row r="73" spans="1:15" ht="15" customHeight="1" x14ac:dyDescent="0.25">
      <c r="A73" s="236"/>
      <c r="B73" s="236"/>
      <c r="C73" s="236"/>
      <c r="D73" s="236"/>
      <c r="E73" s="236"/>
      <c r="F73" s="236"/>
      <c r="G73" s="236"/>
      <c r="H73" s="236"/>
      <c r="I73" s="236"/>
      <c r="J73" s="16"/>
      <c r="K73" s="16"/>
    </row>
    <row r="74" spans="1:15" ht="15" customHeight="1" x14ac:dyDescent="0.25">
      <c r="A74" s="224" t="s">
        <v>104</v>
      </c>
      <c r="B74" s="225"/>
      <c r="C74" s="225"/>
      <c r="D74" s="225"/>
      <c r="E74" s="225"/>
      <c r="F74" s="225"/>
      <c r="G74" s="225"/>
      <c r="H74" s="225"/>
      <c r="I74" s="226"/>
      <c r="J74" s="16"/>
      <c r="K74" s="16"/>
    </row>
    <row r="75" spans="1:15" ht="15" customHeight="1" x14ac:dyDescent="0.25">
      <c r="A75" s="43">
        <v>3</v>
      </c>
      <c r="B75" s="61" t="s">
        <v>105</v>
      </c>
      <c r="C75" s="60"/>
      <c r="D75" s="60"/>
      <c r="E75" s="60"/>
      <c r="F75" s="60"/>
      <c r="G75" s="60"/>
      <c r="H75" s="43" t="s">
        <v>71</v>
      </c>
      <c r="I75" s="46" t="s">
        <v>52</v>
      </c>
      <c r="J75" s="16"/>
      <c r="K75" s="16"/>
    </row>
    <row r="76" spans="1:15" ht="15" customHeight="1" x14ac:dyDescent="0.25">
      <c r="A76" s="156" t="s">
        <v>30</v>
      </c>
      <c r="B76" s="157" t="s">
        <v>106</v>
      </c>
      <c r="C76" s="158"/>
      <c r="D76" s="158"/>
      <c r="E76" s="158"/>
      <c r="F76" s="158"/>
      <c r="G76" s="158"/>
      <c r="H76" s="168">
        <f>0.05*(1+(1/12+1/12+1/36))/12</f>
        <v>4.9768518518518521E-3</v>
      </c>
      <c r="I76" s="169">
        <f>H76*$H$34</f>
        <v>12.371956018518519</v>
      </c>
      <c r="J76" s="318"/>
      <c r="K76" s="16"/>
    </row>
    <row r="77" spans="1:15" ht="15" customHeight="1" x14ac:dyDescent="0.25">
      <c r="A77" s="156" t="s">
        <v>32</v>
      </c>
      <c r="B77" s="157" t="s">
        <v>107</v>
      </c>
      <c r="C77" s="158"/>
      <c r="D77" s="158"/>
      <c r="E77" s="158"/>
      <c r="F77" s="158"/>
      <c r="G77" s="158"/>
      <c r="H77" s="168">
        <f>H76*0.08</f>
        <v>3.9814814814814818E-4</v>
      </c>
      <c r="I77" s="169">
        <f t="shared" ref="I77:I81" si="1">H77*$H$34</f>
        <v>0.98975648148148154</v>
      </c>
      <c r="J77" s="318"/>
      <c r="K77" s="16"/>
      <c r="L77" s="53"/>
    </row>
    <row r="78" spans="1:15" ht="15" customHeight="1" x14ac:dyDescent="0.25">
      <c r="A78" s="156" t="s">
        <v>35</v>
      </c>
      <c r="B78" s="157" t="s">
        <v>108</v>
      </c>
      <c r="C78" s="158"/>
      <c r="D78" s="158"/>
      <c r="E78" s="158"/>
      <c r="F78" s="158"/>
      <c r="G78" s="158"/>
      <c r="H78" s="168">
        <f>0.4*0.08*0.05</f>
        <v>1.6000000000000001E-3</v>
      </c>
      <c r="I78" s="169">
        <f t="shared" si="1"/>
        <v>3.9774400000000005</v>
      </c>
      <c r="J78" s="318"/>
      <c r="K78" s="16"/>
    </row>
    <row r="79" spans="1:15" ht="15" customHeight="1" x14ac:dyDescent="0.25">
      <c r="A79" s="156" t="s">
        <v>37</v>
      </c>
      <c r="B79" s="157" t="s">
        <v>109</v>
      </c>
      <c r="C79" s="158"/>
      <c r="D79" s="158"/>
      <c r="E79" s="158"/>
      <c r="F79" s="158"/>
      <c r="G79" s="158"/>
      <c r="H79" s="168">
        <f>7/30/12</f>
        <v>1.9444444444444445E-2</v>
      </c>
      <c r="I79" s="169">
        <f t="shared" si="1"/>
        <v>48.336944444444448</v>
      </c>
      <c r="J79" s="318"/>
      <c r="K79" s="16"/>
    </row>
    <row r="80" spans="1:15" ht="15" customHeight="1" x14ac:dyDescent="0.25">
      <c r="A80" s="156" t="s">
        <v>60</v>
      </c>
      <c r="B80" s="157" t="s">
        <v>110</v>
      </c>
      <c r="C80" s="158"/>
      <c r="D80" s="158"/>
      <c r="E80" s="158"/>
      <c r="F80" s="158"/>
      <c r="G80" s="158"/>
      <c r="H80" s="168">
        <f>H53*H79</f>
        <v>6.7940833333333343E-3</v>
      </c>
      <c r="I80" s="169">
        <f t="shared" si="1"/>
        <v>16.889411758333335</v>
      </c>
      <c r="J80" s="318"/>
      <c r="K80" s="16"/>
    </row>
    <row r="81" spans="1:15" ht="15" customHeight="1" x14ac:dyDescent="0.25">
      <c r="A81" s="156" t="s">
        <v>62</v>
      </c>
      <c r="B81" s="157" t="s">
        <v>112</v>
      </c>
      <c r="C81" s="158"/>
      <c r="D81" s="158"/>
      <c r="E81" s="158"/>
      <c r="F81" s="158"/>
      <c r="G81" s="158"/>
      <c r="H81" s="168">
        <f>0.4*0.08</f>
        <v>3.2000000000000001E-2</v>
      </c>
      <c r="I81" s="169">
        <f t="shared" si="1"/>
        <v>79.5488</v>
      </c>
      <c r="J81" s="318"/>
      <c r="K81" s="16"/>
    </row>
    <row r="82" spans="1:15" ht="15" customHeight="1" x14ac:dyDescent="0.25">
      <c r="A82" s="61" t="s">
        <v>74</v>
      </c>
      <c r="B82" s="60"/>
      <c r="C82" s="60"/>
      <c r="D82" s="60"/>
      <c r="E82" s="60"/>
      <c r="F82" s="60"/>
      <c r="G82" s="60"/>
      <c r="H82" s="245">
        <f>SUM(I76:I81)</f>
        <v>162.11430870277781</v>
      </c>
      <c r="I82" s="245"/>
      <c r="J82" s="16"/>
      <c r="K82" s="16"/>
    </row>
    <row r="83" spans="1:15" ht="15" customHeight="1" x14ac:dyDescent="0.25">
      <c r="A83" s="246"/>
      <c r="B83" s="246"/>
      <c r="C83" s="246"/>
      <c r="D83" s="246"/>
      <c r="E83" s="246"/>
      <c r="F83" s="246"/>
      <c r="G83" s="246"/>
      <c r="H83" s="246"/>
      <c r="I83" s="246"/>
      <c r="J83" s="16"/>
      <c r="K83" s="16"/>
    </row>
    <row r="84" spans="1:15" ht="15" customHeight="1" x14ac:dyDescent="0.25">
      <c r="A84" s="224" t="s">
        <v>113</v>
      </c>
      <c r="B84" s="225"/>
      <c r="C84" s="225"/>
      <c r="D84" s="225"/>
      <c r="E84" s="225"/>
      <c r="F84" s="225"/>
      <c r="G84" s="225"/>
      <c r="H84" s="225"/>
      <c r="I84" s="226"/>
      <c r="J84" s="16"/>
      <c r="K84" s="16"/>
    </row>
    <row r="85" spans="1:15" ht="15" customHeight="1" x14ac:dyDescent="0.25">
      <c r="A85" s="269" t="s">
        <v>114</v>
      </c>
      <c r="B85" s="270"/>
      <c r="C85" s="270"/>
      <c r="D85" s="270"/>
      <c r="E85" s="270"/>
      <c r="F85" s="270"/>
      <c r="G85" s="270"/>
      <c r="H85" s="270"/>
      <c r="I85" s="271"/>
      <c r="J85" s="16"/>
      <c r="K85" s="16"/>
    </row>
    <row r="86" spans="1:15" ht="15" customHeight="1" x14ac:dyDescent="0.25">
      <c r="A86" s="43" t="s">
        <v>115</v>
      </c>
      <c r="B86" s="61" t="s">
        <v>116</v>
      </c>
      <c r="C86" s="60"/>
      <c r="D86" s="60"/>
      <c r="E86" s="60"/>
      <c r="F86" s="60"/>
      <c r="G86" s="60"/>
      <c r="H86" s="43" t="s">
        <v>71</v>
      </c>
      <c r="I86" s="43" t="s">
        <v>52</v>
      </c>
      <c r="J86" s="16"/>
      <c r="K86" s="16"/>
    </row>
    <row r="87" spans="1:15" ht="15" customHeight="1" x14ac:dyDescent="0.25">
      <c r="A87" s="27" t="s">
        <v>30</v>
      </c>
      <c r="B87" s="63" t="s">
        <v>178</v>
      </c>
      <c r="C87" s="64"/>
      <c r="D87" s="64"/>
      <c r="E87" s="64"/>
      <c r="F87" s="64"/>
      <c r="G87" s="64"/>
      <c r="H87" s="56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156" t="s">
        <v>32</v>
      </c>
      <c r="B88" s="157" t="s">
        <v>117</v>
      </c>
      <c r="C88" s="158"/>
      <c r="D88" s="158"/>
      <c r="E88" s="158"/>
      <c r="F88" s="158"/>
      <c r="G88" s="158"/>
      <c r="H88" s="168">
        <f>(1/30/12)</f>
        <v>2.7777777777777779E-3</v>
      </c>
      <c r="I88" s="170">
        <f t="shared" ref="I88:I92" si="2">H88*$H$34</f>
        <v>6.9052777777777781</v>
      </c>
      <c r="J88" s="333"/>
      <c r="K88" s="103"/>
      <c r="L88" s="14"/>
      <c r="M88" s="14"/>
      <c r="O88" s="65"/>
    </row>
    <row r="89" spans="1:15" ht="15" customHeight="1" x14ac:dyDescent="0.25">
      <c r="A89" s="156" t="s">
        <v>35</v>
      </c>
      <c r="B89" s="157" t="s">
        <v>118</v>
      </c>
      <c r="C89" s="158"/>
      <c r="D89" s="158"/>
      <c r="E89" s="158"/>
      <c r="F89" s="158"/>
      <c r="G89" s="158"/>
      <c r="H89" s="168">
        <f>0.0162*0.5*(5/30/12)</f>
        <v>1.1249999999999998E-4</v>
      </c>
      <c r="I89" s="170">
        <f t="shared" si="2"/>
        <v>0.27966374999999999</v>
      </c>
      <c r="J89" s="333"/>
      <c r="K89" s="104"/>
    </row>
    <row r="90" spans="1:15" ht="15" customHeight="1" x14ac:dyDescent="0.25">
      <c r="A90" s="156" t="s">
        <v>37</v>
      </c>
      <c r="B90" s="157" t="s">
        <v>119</v>
      </c>
      <c r="C90" s="158"/>
      <c r="D90" s="158"/>
      <c r="E90" s="158"/>
      <c r="F90" s="158"/>
      <c r="G90" s="158"/>
      <c r="H90" s="168">
        <f>(1/12+1/36)*(4/12)*0.5*0.0162</f>
        <v>2.9999999999999997E-4</v>
      </c>
      <c r="I90" s="170">
        <f t="shared" si="2"/>
        <v>0.74576999999999993</v>
      </c>
      <c r="J90" s="333"/>
      <c r="K90" s="16"/>
    </row>
    <row r="91" spans="1:15" ht="15" customHeight="1" x14ac:dyDescent="0.25">
      <c r="A91" s="156" t="s">
        <v>60</v>
      </c>
      <c r="B91" s="157" t="s">
        <v>120</v>
      </c>
      <c r="C91" s="158"/>
      <c r="D91" s="158"/>
      <c r="E91" s="158"/>
      <c r="F91" s="158"/>
      <c r="G91" s="158"/>
      <c r="H91" s="168">
        <f>(5/30/12)</f>
        <v>1.3888888888888888E-2</v>
      </c>
      <c r="I91" s="170">
        <f t="shared" si="2"/>
        <v>34.526388888888889</v>
      </c>
      <c r="J91" s="333"/>
      <c r="K91" s="16"/>
      <c r="M91" s="69"/>
    </row>
    <row r="92" spans="1:15" ht="15" customHeight="1" x14ac:dyDescent="0.25">
      <c r="A92" s="156" t="s">
        <v>62</v>
      </c>
      <c r="B92" s="157" t="s">
        <v>121</v>
      </c>
      <c r="C92" s="158"/>
      <c r="D92" s="158"/>
      <c r="E92" s="158"/>
      <c r="F92" s="158"/>
      <c r="G92" s="158"/>
      <c r="H92" s="168">
        <f>(15/30/12)*0.0122</f>
        <v>5.0833333333333329E-4</v>
      </c>
      <c r="I92" s="170">
        <f t="shared" si="2"/>
        <v>1.2636658333333333</v>
      </c>
      <c r="J92" s="333"/>
      <c r="K92" s="16"/>
    </row>
    <row r="93" spans="1:15" ht="15" customHeight="1" x14ac:dyDescent="0.25">
      <c r="A93" s="27"/>
      <c r="B93" s="63"/>
      <c r="C93" s="64"/>
      <c r="D93" s="64"/>
      <c r="E93" s="64"/>
      <c r="F93" s="64"/>
      <c r="G93" s="64"/>
      <c r="H93" s="56"/>
      <c r="I93" s="34">
        <f t="shared" ref="I93:I97" si="3">H93*$H$34</f>
        <v>0</v>
      </c>
      <c r="J93" s="16"/>
      <c r="K93" s="16"/>
    </row>
    <row r="94" spans="1:15" ht="15" customHeight="1" x14ac:dyDescent="0.25">
      <c r="A94" s="27"/>
      <c r="B94" s="63"/>
      <c r="C94" s="64"/>
      <c r="D94" s="64"/>
      <c r="E94" s="64"/>
      <c r="F94" s="64"/>
      <c r="G94" s="64"/>
      <c r="H94" s="56"/>
      <c r="I94" s="34">
        <f t="shared" si="3"/>
        <v>0</v>
      </c>
      <c r="J94" s="16"/>
      <c r="K94" s="16"/>
    </row>
    <row r="95" spans="1:15" ht="15" customHeight="1" x14ac:dyDescent="0.25">
      <c r="A95" s="27"/>
      <c r="B95" s="63"/>
      <c r="C95" s="64"/>
      <c r="D95" s="64"/>
      <c r="E95" s="64"/>
      <c r="F95" s="64"/>
      <c r="G95" s="64"/>
      <c r="H95" s="56"/>
      <c r="I95" s="34">
        <f t="shared" si="3"/>
        <v>0</v>
      </c>
      <c r="J95" s="16"/>
      <c r="K95" s="16"/>
    </row>
    <row r="96" spans="1:15" ht="15" customHeight="1" x14ac:dyDescent="0.25">
      <c r="A96" s="27"/>
      <c r="B96" s="63"/>
      <c r="C96" s="64"/>
      <c r="D96" s="64"/>
      <c r="E96" s="64"/>
      <c r="F96" s="64"/>
      <c r="G96" s="64"/>
      <c r="H96" s="56"/>
      <c r="I96" s="34">
        <f t="shared" si="3"/>
        <v>0</v>
      </c>
      <c r="J96" s="16"/>
      <c r="K96" s="16"/>
    </row>
    <row r="97" spans="1:11" ht="15" customHeight="1" x14ac:dyDescent="0.25">
      <c r="A97" s="27"/>
      <c r="B97" s="63"/>
      <c r="C97" s="64"/>
      <c r="D97" s="64"/>
      <c r="E97" s="64"/>
      <c r="F97" s="64"/>
      <c r="G97" s="64"/>
      <c r="H97" s="56"/>
      <c r="I97" s="34">
        <f t="shared" si="3"/>
        <v>0</v>
      </c>
      <c r="J97" s="16"/>
      <c r="K97" s="16"/>
    </row>
    <row r="98" spans="1:11" ht="15" customHeight="1" x14ac:dyDescent="0.25">
      <c r="A98" s="239" t="s">
        <v>123</v>
      </c>
      <c r="B98" s="240"/>
      <c r="C98" s="240"/>
      <c r="D98" s="240"/>
      <c r="E98" s="240"/>
      <c r="F98" s="240"/>
      <c r="G98" s="241"/>
      <c r="H98" s="68">
        <f>SUM(H87:H97)</f>
        <v>3.3791203703703705E-2</v>
      </c>
      <c r="I98" s="34"/>
      <c r="J98" s="16"/>
      <c r="K98" s="16"/>
    </row>
    <row r="99" spans="1:11" ht="15" customHeight="1" x14ac:dyDescent="0.25">
      <c r="A99" s="27"/>
      <c r="B99" s="88"/>
      <c r="C99" s="89"/>
      <c r="D99" s="89"/>
      <c r="E99" s="89"/>
      <c r="F99" s="89"/>
      <c r="G99" s="89"/>
      <c r="H99" s="56"/>
      <c r="I99" s="34"/>
      <c r="J99" s="16"/>
      <c r="K99" s="16"/>
    </row>
    <row r="100" spans="1:11" ht="15" customHeight="1" x14ac:dyDescent="0.25">
      <c r="A100" s="27" t="s">
        <v>124</v>
      </c>
      <c r="B100" s="88" t="s">
        <v>162</v>
      </c>
      <c r="C100" s="89"/>
      <c r="D100" s="89"/>
      <c r="E100" s="89"/>
      <c r="F100" s="89"/>
      <c r="G100" s="89"/>
      <c r="H100" s="56">
        <f>H53</f>
        <v>0.34941000000000005</v>
      </c>
      <c r="I100" s="34">
        <f>H100*SUM(I87:I90)</f>
        <v>16.845579713531947</v>
      </c>
      <c r="J100" s="16"/>
      <c r="K100" s="16"/>
    </row>
    <row r="101" spans="1:11" ht="15" customHeight="1" x14ac:dyDescent="0.25">
      <c r="A101" s="239" t="s">
        <v>74</v>
      </c>
      <c r="B101" s="240"/>
      <c r="C101" s="240"/>
      <c r="D101" s="240"/>
      <c r="E101" s="240"/>
      <c r="F101" s="240"/>
      <c r="G101" s="241"/>
      <c r="H101" s="45">
        <f>H98+H99+H100</f>
        <v>0.38320120370370375</v>
      </c>
      <c r="I101" s="44">
        <f>SUM(I87:I97,I99:I100)</f>
        <v>100.84713300056899</v>
      </c>
      <c r="J101" s="16"/>
      <c r="K101" s="16"/>
    </row>
    <row r="102" spans="1:11" ht="15" customHeight="1" x14ac:dyDescent="0.25">
      <c r="A102" s="242"/>
      <c r="B102" s="242"/>
      <c r="C102" s="242"/>
      <c r="D102" s="242"/>
      <c r="E102" s="242"/>
      <c r="F102" s="242"/>
      <c r="G102" s="242"/>
      <c r="H102" s="242"/>
      <c r="I102" s="242"/>
      <c r="J102" s="16"/>
      <c r="K102" s="16"/>
    </row>
    <row r="103" spans="1:11" ht="15" customHeight="1" x14ac:dyDescent="0.25">
      <c r="A103" s="243" t="s">
        <v>126</v>
      </c>
      <c r="B103" s="243"/>
      <c r="C103" s="243"/>
      <c r="D103" s="243"/>
      <c r="E103" s="243"/>
      <c r="F103" s="243"/>
      <c r="G103" s="243"/>
      <c r="H103" s="243"/>
      <c r="I103" s="243"/>
      <c r="J103" s="16"/>
      <c r="K103" s="16"/>
    </row>
    <row r="104" spans="1:11" ht="15" customHeight="1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16"/>
      <c r="K104" s="16"/>
    </row>
    <row r="105" spans="1:11" ht="15" customHeight="1" x14ac:dyDescent="0.25">
      <c r="A105" s="42">
        <v>4</v>
      </c>
      <c r="B105" s="96" t="s">
        <v>102</v>
      </c>
      <c r="C105" s="97"/>
      <c r="D105" s="97"/>
      <c r="E105" s="97"/>
      <c r="F105" s="97"/>
      <c r="G105" s="97"/>
      <c r="H105" s="211" t="s">
        <v>52</v>
      </c>
      <c r="I105" s="211"/>
      <c r="J105" s="16"/>
      <c r="K105" s="16"/>
    </row>
    <row r="106" spans="1:11" ht="15" customHeight="1" x14ac:dyDescent="0.25">
      <c r="A106" s="28" t="s">
        <v>115</v>
      </c>
      <c r="B106" s="94" t="s">
        <v>127</v>
      </c>
      <c r="C106" s="95"/>
      <c r="D106" s="95"/>
      <c r="E106" s="95"/>
      <c r="F106" s="95"/>
      <c r="G106" s="95"/>
      <c r="H106" s="210">
        <f>I101</f>
        <v>100.84713300056899</v>
      </c>
      <c r="I106" s="210"/>
      <c r="J106" s="16"/>
      <c r="K106" s="16"/>
    </row>
    <row r="107" spans="1:11" ht="15" customHeight="1" x14ac:dyDescent="0.25">
      <c r="A107" s="61" t="s">
        <v>74</v>
      </c>
      <c r="B107" s="60"/>
      <c r="C107" s="60"/>
      <c r="D107" s="60"/>
      <c r="E107" s="60"/>
      <c r="F107" s="60"/>
      <c r="G107" s="60"/>
      <c r="H107" s="245">
        <f>SUM(H106:I106)</f>
        <v>100.84713300056899</v>
      </c>
      <c r="I107" s="245"/>
      <c r="J107" s="16"/>
      <c r="K107" s="16"/>
    </row>
    <row r="108" spans="1:11" ht="15" customHeight="1" x14ac:dyDescent="0.25">
      <c r="A108" s="236"/>
      <c r="B108" s="236"/>
      <c r="C108" s="236"/>
      <c r="D108" s="236"/>
      <c r="E108" s="236"/>
      <c r="F108" s="236"/>
      <c r="G108" s="236"/>
      <c r="H108" s="236"/>
      <c r="I108" s="236"/>
      <c r="J108" s="16"/>
      <c r="K108" s="16"/>
    </row>
    <row r="109" spans="1:11" ht="15" customHeight="1" x14ac:dyDescent="0.25">
      <c r="A109" s="224" t="s">
        <v>128</v>
      </c>
      <c r="B109" s="225"/>
      <c r="C109" s="225"/>
      <c r="D109" s="225"/>
      <c r="E109" s="225"/>
      <c r="F109" s="225"/>
      <c r="G109" s="225"/>
      <c r="H109" s="225"/>
      <c r="I109" s="226"/>
      <c r="J109" s="16"/>
      <c r="K109" s="16"/>
    </row>
    <row r="110" spans="1:11" ht="15" customHeight="1" x14ac:dyDescent="0.25">
      <c r="A110" s="43">
        <v>5</v>
      </c>
      <c r="B110" s="237" t="s">
        <v>129</v>
      </c>
      <c r="C110" s="237"/>
      <c r="D110" s="237"/>
      <c r="E110" s="237"/>
      <c r="F110" s="237"/>
      <c r="G110" s="237"/>
      <c r="H110" s="238" t="s">
        <v>52</v>
      </c>
      <c r="I110" s="238"/>
      <c r="J110" s="16"/>
      <c r="K110" s="16"/>
    </row>
    <row r="111" spans="1:11" ht="15" customHeight="1" x14ac:dyDescent="0.25">
      <c r="A111" s="28" t="s">
        <v>30</v>
      </c>
      <c r="B111" s="228" t="s">
        <v>130</v>
      </c>
      <c r="C111" s="229"/>
      <c r="D111" s="229"/>
      <c r="E111" s="229"/>
      <c r="F111" s="229"/>
      <c r="G111" s="230"/>
      <c r="H111" s="231">
        <v>0</v>
      </c>
      <c r="I111" s="231"/>
      <c r="J111" s="317"/>
      <c r="K111" s="16"/>
    </row>
    <row r="112" spans="1:11" ht="15" customHeight="1" x14ac:dyDescent="0.25">
      <c r="A112" s="28" t="s">
        <v>32</v>
      </c>
      <c r="B112" s="233" t="s">
        <v>131</v>
      </c>
      <c r="C112" s="234"/>
      <c r="D112" s="234"/>
      <c r="E112" s="234"/>
      <c r="F112" s="234"/>
      <c r="G112" s="235"/>
      <c r="H112" s="231">
        <v>0</v>
      </c>
      <c r="I112" s="231"/>
      <c r="J112" s="317"/>
      <c r="K112" s="16"/>
    </row>
    <row r="113" spans="1:12" ht="15" customHeight="1" x14ac:dyDescent="0.25">
      <c r="A113" s="211" t="s">
        <v>26</v>
      </c>
      <c r="B113" s="211"/>
      <c r="C113" s="211"/>
      <c r="D113" s="211"/>
      <c r="E113" s="211"/>
      <c r="F113" s="211"/>
      <c r="G113" s="211"/>
      <c r="H113" s="213">
        <f>SUM(H111:I112)</f>
        <v>0</v>
      </c>
      <c r="I113" s="213"/>
      <c r="J113" s="16"/>
      <c r="K113" s="16"/>
    </row>
    <row r="114" spans="1:12" ht="15" customHeight="1" x14ac:dyDescent="0.25">
      <c r="A114" s="223"/>
      <c r="B114" s="223"/>
      <c r="C114" s="223"/>
      <c r="D114" s="223"/>
      <c r="E114" s="223"/>
      <c r="F114" s="223"/>
      <c r="G114" s="223"/>
      <c r="H114" s="223"/>
      <c r="I114" s="223"/>
      <c r="J114" s="16"/>
      <c r="K114" s="16"/>
    </row>
    <row r="115" spans="1:12" ht="15" customHeight="1" x14ac:dyDescent="0.25">
      <c r="A115" s="224" t="s">
        <v>133</v>
      </c>
      <c r="B115" s="225"/>
      <c r="C115" s="225"/>
      <c r="D115" s="225"/>
      <c r="E115" s="225"/>
      <c r="F115" s="225"/>
      <c r="G115" s="225"/>
      <c r="H115" s="225"/>
      <c r="I115" s="226"/>
      <c r="J115" s="16"/>
      <c r="K115" s="16"/>
    </row>
    <row r="116" spans="1:12" ht="15" customHeight="1" x14ac:dyDescent="0.25">
      <c r="A116" s="42">
        <v>6</v>
      </c>
      <c r="B116" s="227" t="s">
        <v>134</v>
      </c>
      <c r="C116" s="227"/>
      <c r="D116" s="227"/>
      <c r="E116" s="227"/>
      <c r="F116" s="227"/>
      <c r="G116" s="227"/>
      <c r="H116" s="42" t="s">
        <v>71</v>
      </c>
      <c r="I116" s="42" t="s">
        <v>52</v>
      </c>
      <c r="J116" s="16"/>
      <c r="K116" s="16"/>
    </row>
    <row r="117" spans="1:12" ht="15" customHeight="1" x14ac:dyDescent="0.25">
      <c r="A117" s="159" t="s">
        <v>30</v>
      </c>
      <c r="B117" s="216" t="s">
        <v>135</v>
      </c>
      <c r="C117" s="216"/>
      <c r="D117" s="216"/>
      <c r="E117" s="216"/>
      <c r="F117" s="216"/>
      <c r="G117" s="216"/>
      <c r="H117" s="171">
        <v>1.4999999999999999E-2</v>
      </c>
      <c r="I117" s="172">
        <f>H133*H117</f>
        <v>71.860612591807353</v>
      </c>
      <c r="J117" s="16"/>
      <c r="K117" s="16"/>
      <c r="L117" s="54"/>
    </row>
    <row r="118" spans="1:12" ht="15" customHeight="1" x14ac:dyDescent="0.25">
      <c r="A118" s="159" t="s">
        <v>32</v>
      </c>
      <c r="B118" s="216" t="s">
        <v>136</v>
      </c>
      <c r="C118" s="216"/>
      <c r="D118" s="216"/>
      <c r="E118" s="216"/>
      <c r="F118" s="216"/>
      <c r="G118" s="216"/>
      <c r="H118" s="171">
        <v>2.1000000000000001E-2</v>
      </c>
      <c r="I118" s="172">
        <f>(I117+H133)*H118</f>
        <v>102.11393049295827</v>
      </c>
      <c r="J118" s="16"/>
      <c r="K118" s="16"/>
      <c r="L118" s="53"/>
    </row>
    <row r="119" spans="1:12" ht="15" customHeight="1" x14ac:dyDescent="0.25">
      <c r="A119" s="28" t="s">
        <v>35</v>
      </c>
      <c r="B119" s="209" t="s">
        <v>137</v>
      </c>
      <c r="C119" s="209"/>
      <c r="D119" s="209"/>
      <c r="E119" s="209"/>
      <c r="F119" s="209"/>
      <c r="G119" s="209"/>
      <c r="H119" s="38">
        <f>SUM(H120:H122)</f>
        <v>8.6499999999999994E-2</v>
      </c>
      <c r="I119" s="105">
        <f>((H133+I117+I118)/(1-H119))*H119</f>
        <v>470.10946607143364</v>
      </c>
      <c r="J119" s="16"/>
      <c r="K119" s="16"/>
    </row>
    <row r="120" spans="1:12" ht="15" customHeight="1" x14ac:dyDescent="0.25">
      <c r="A120" s="232" t="s">
        <v>138</v>
      </c>
      <c r="B120" s="232"/>
      <c r="C120" s="218" t="s">
        <v>139</v>
      </c>
      <c r="D120" s="160" t="s">
        <v>140</v>
      </c>
      <c r="E120" s="161"/>
      <c r="F120" s="161"/>
      <c r="G120" s="162"/>
      <c r="H120" s="171">
        <v>6.4999999999999997E-3</v>
      </c>
      <c r="I120" s="172">
        <f>((H133+I117+I118)/(1-H119))*H120</f>
        <v>35.326144849298487</v>
      </c>
      <c r="J120" s="16"/>
      <c r="K120" s="16"/>
    </row>
    <row r="121" spans="1:12" ht="15" customHeight="1" x14ac:dyDescent="0.25">
      <c r="A121" s="232" t="s">
        <v>141</v>
      </c>
      <c r="B121" s="232"/>
      <c r="C121" s="219"/>
      <c r="D121" s="160" t="s">
        <v>142</v>
      </c>
      <c r="E121" s="161"/>
      <c r="F121" s="161"/>
      <c r="G121" s="162"/>
      <c r="H121" s="171">
        <v>0.03</v>
      </c>
      <c r="I121" s="172">
        <f>((H133+I117+I118)/(1-H119))*H121</f>
        <v>163.04374545830069</v>
      </c>
      <c r="J121" s="16"/>
      <c r="K121" s="16"/>
    </row>
    <row r="122" spans="1:12" ht="15" customHeight="1" x14ac:dyDescent="0.25">
      <c r="A122" s="232" t="s">
        <v>143</v>
      </c>
      <c r="B122" s="232"/>
      <c r="C122" s="39" t="s">
        <v>144</v>
      </c>
      <c r="D122" s="29" t="s">
        <v>145</v>
      </c>
      <c r="E122" s="30"/>
      <c r="F122" s="30"/>
      <c r="G122" s="32"/>
      <c r="H122" s="38">
        <v>0.05</v>
      </c>
      <c r="I122" s="105">
        <f>((H133+I117+I118)/(1-H119))*H122</f>
        <v>271.73957576383452</v>
      </c>
      <c r="J122" s="16"/>
      <c r="K122" s="16"/>
    </row>
    <row r="123" spans="1:12" ht="15" customHeight="1" x14ac:dyDescent="0.25">
      <c r="A123" s="211" t="s">
        <v>26</v>
      </c>
      <c r="B123" s="211"/>
      <c r="C123" s="211"/>
      <c r="D123" s="211"/>
      <c r="E123" s="211"/>
      <c r="F123" s="211"/>
      <c r="G123" s="211"/>
      <c r="H123" s="41">
        <f>H119+H118+H117</f>
        <v>0.1225</v>
      </c>
      <c r="I123" s="40">
        <f>SUM(I117:I119)</f>
        <v>644.08400915619927</v>
      </c>
      <c r="J123" s="16"/>
      <c r="K123" s="16"/>
    </row>
    <row r="124" spans="1:12" ht="15" customHeight="1" x14ac:dyDescent="0.25">
      <c r="A124" s="208"/>
      <c r="B124" s="208"/>
      <c r="C124" s="208"/>
      <c r="D124" s="208"/>
      <c r="E124" s="208"/>
      <c r="F124" s="208"/>
      <c r="G124" s="208"/>
      <c r="H124" s="208"/>
      <c r="I124" s="208"/>
      <c r="J124" s="16"/>
      <c r="K124" s="16"/>
    </row>
    <row r="125" spans="1:12" ht="15" customHeight="1" x14ac:dyDescent="0.25">
      <c r="A125" s="214" t="s">
        <v>146</v>
      </c>
      <c r="B125" s="214"/>
      <c r="C125" s="214"/>
      <c r="D125" s="214"/>
      <c r="E125" s="214"/>
      <c r="F125" s="214"/>
      <c r="G125" s="214"/>
      <c r="H125" s="214"/>
      <c r="I125" s="214"/>
      <c r="J125" s="16"/>
      <c r="K125" s="16"/>
    </row>
    <row r="126" spans="1:12" ht="15" customHeight="1" x14ac:dyDescent="0.25">
      <c r="A126" s="215"/>
      <c r="B126" s="215"/>
      <c r="C126" s="215"/>
      <c r="D126" s="215"/>
      <c r="E126" s="215"/>
      <c r="F126" s="215"/>
      <c r="G126" s="215"/>
      <c r="H126" s="215"/>
      <c r="I126" s="215"/>
      <c r="J126" s="16"/>
      <c r="K126" s="16"/>
    </row>
    <row r="127" spans="1:12" ht="15" customHeight="1" x14ac:dyDescent="0.25">
      <c r="A127" s="211" t="s">
        <v>147</v>
      </c>
      <c r="B127" s="211"/>
      <c r="C127" s="211"/>
      <c r="D127" s="211"/>
      <c r="E127" s="211"/>
      <c r="F127" s="211"/>
      <c r="G127" s="211"/>
      <c r="H127" s="211" t="s">
        <v>52</v>
      </c>
      <c r="I127" s="211"/>
      <c r="J127" s="16"/>
      <c r="K127" s="16"/>
    </row>
    <row r="128" spans="1:12" ht="15" customHeight="1" x14ac:dyDescent="0.25">
      <c r="A128" s="28" t="s">
        <v>30</v>
      </c>
      <c r="B128" s="209" t="s">
        <v>148</v>
      </c>
      <c r="C128" s="209"/>
      <c r="D128" s="209"/>
      <c r="E128" s="209"/>
      <c r="F128" s="209"/>
      <c r="G128" s="209"/>
      <c r="H128" s="210">
        <f>H34</f>
        <v>2485.9</v>
      </c>
      <c r="I128" s="210"/>
      <c r="J128" s="16"/>
      <c r="K128" s="16"/>
    </row>
    <row r="129" spans="1:11" ht="15" customHeight="1" x14ac:dyDescent="0.25">
      <c r="A129" s="28" t="s">
        <v>32</v>
      </c>
      <c r="B129" s="209" t="s">
        <v>149</v>
      </c>
      <c r="C129" s="209"/>
      <c r="D129" s="209"/>
      <c r="E129" s="209"/>
      <c r="F129" s="209"/>
      <c r="G129" s="209"/>
      <c r="H129" s="210">
        <f>H72</f>
        <v>2041.8460644171446</v>
      </c>
      <c r="I129" s="210"/>
      <c r="J129" s="16"/>
      <c r="K129" s="16"/>
    </row>
    <row r="130" spans="1:11" ht="15" customHeight="1" x14ac:dyDescent="0.25">
      <c r="A130" s="28" t="s">
        <v>35</v>
      </c>
      <c r="B130" s="209" t="s">
        <v>150</v>
      </c>
      <c r="C130" s="209"/>
      <c r="D130" s="209"/>
      <c r="E130" s="209"/>
      <c r="F130" s="209"/>
      <c r="G130" s="209"/>
      <c r="H130" s="210">
        <f>H82</f>
        <v>162.11430870277781</v>
      </c>
      <c r="I130" s="210"/>
      <c r="J130" s="16"/>
      <c r="K130" s="16"/>
    </row>
    <row r="131" spans="1:11" ht="15" customHeight="1" x14ac:dyDescent="0.25">
      <c r="A131" s="28" t="s">
        <v>37</v>
      </c>
      <c r="B131" s="209" t="s">
        <v>151</v>
      </c>
      <c r="C131" s="209"/>
      <c r="D131" s="209"/>
      <c r="E131" s="209"/>
      <c r="F131" s="209"/>
      <c r="G131" s="209"/>
      <c r="H131" s="210">
        <f>H107</f>
        <v>100.84713300056899</v>
      </c>
      <c r="I131" s="210"/>
      <c r="J131" s="16"/>
      <c r="K131" s="16"/>
    </row>
    <row r="132" spans="1:11" ht="15" customHeight="1" x14ac:dyDescent="0.25">
      <c r="A132" s="28" t="s">
        <v>60</v>
      </c>
      <c r="B132" s="209" t="s">
        <v>152</v>
      </c>
      <c r="C132" s="209"/>
      <c r="D132" s="209"/>
      <c r="E132" s="209"/>
      <c r="F132" s="209"/>
      <c r="G132" s="209"/>
      <c r="H132" s="210">
        <f>H113</f>
        <v>0</v>
      </c>
      <c r="I132" s="210"/>
      <c r="J132" s="16"/>
      <c r="K132" s="16"/>
    </row>
    <row r="133" spans="1:11" ht="15" customHeight="1" x14ac:dyDescent="0.25">
      <c r="A133" s="211" t="s">
        <v>153</v>
      </c>
      <c r="B133" s="211"/>
      <c r="C133" s="211"/>
      <c r="D133" s="211"/>
      <c r="E133" s="211"/>
      <c r="F133" s="211"/>
      <c r="G133" s="211"/>
      <c r="H133" s="213">
        <f>SUM(H128:I132)</f>
        <v>4790.7075061204905</v>
      </c>
      <c r="I133" s="213"/>
      <c r="J133" s="16"/>
      <c r="K133" s="16"/>
    </row>
    <row r="134" spans="1:11" ht="15" customHeight="1" x14ac:dyDescent="0.25">
      <c r="A134" s="28" t="s">
        <v>62</v>
      </c>
      <c r="B134" s="209" t="s">
        <v>154</v>
      </c>
      <c r="C134" s="209"/>
      <c r="D134" s="209"/>
      <c r="E134" s="209"/>
      <c r="F134" s="209"/>
      <c r="G134" s="209"/>
      <c r="H134" s="210">
        <f>I123</f>
        <v>644.08400915619927</v>
      </c>
      <c r="I134" s="210"/>
      <c r="J134" s="16"/>
      <c r="K134" s="16"/>
    </row>
    <row r="135" spans="1:11" ht="15" customHeight="1" x14ac:dyDescent="0.25">
      <c r="A135" s="211" t="s">
        <v>155</v>
      </c>
      <c r="B135" s="211"/>
      <c r="C135" s="211"/>
      <c r="D135" s="211"/>
      <c r="E135" s="211"/>
      <c r="F135" s="211"/>
      <c r="G135" s="211"/>
      <c r="H135" s="212">
        <f>(H133+H134)</f>
        <v>5434.79151527669</v>
      </c>
      <c r="I135" s="212"/>
      <c r="J135" s="16"/>
      <c r="K135" s="16"/>
    </row>
    <row r="136" spans="1:11" ht="15" customHeight="1" x14ac:dyDescent="0.25">
      <c r="A136" s="208"/>
      <c r="B136" s="208"/>
      <c r="C136" s="208"/>
      <c r="D136" s="208"/>
      <c r="E136" s="208"/>
      <c r="F136" s="208"/>
      <c r="G136" s="208"/>
      <c r="H136" s="208"/>
      <c r="I136" s="208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156</v>
      </c>
      <c r="C139" s="12">
        <v>4.1999999999999997E-3</v>
      </c>
    </row>
    <row r="140" spans="1:11" ht="15" hidden="1" customHeight="1" x14ac:dyDescent="0.25">
      <c r="B140" s="13" t="s">
        <v>136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14" t="s">
        <v>157</v>
      </c>
      <c r="B145" s="214"/>
      <c r="C145" s="214"/>
      <c r="D145" s="214"/>
      <c r="E145" s="214"/>
      <c r="F145" s="214"/>
      <c r="G145" s="214"/>
      <c r="H145" s="214"/>
      <c r="I145" s="214"/>
      <c r="K145" s="49"/>
    </row>
    <row r="146" spans="1:11" ht="15" customHeight="1" x14ac:dyDescent="0.25">
      <c r="A146" s="98"/>
      <c r="B146" s="98"/>
      <c r="C146" s="98"/>
      <c r="D146" s="98"/>
      <c r="E146" s="98"/>
      <c r="F146" s="98"/>
      <c r="G146" s="98"/>
      <c r="H146" s="98"/>
      <c r="I146" s="98"/>
    </row>
    <row r="147" spans="1:11" ht="15" customHeight="1" x14ac:dyDescent="0.25">
      <c r="A147" s="211" t="s">
        <v>158</v>
      </c>
      <c r="B147" s="211"/>
      <c r="C147" s="211"/>
      <c r="D147" s="211"/>
      <c r="E147" s="211"/>
      <c r="F147" s="211"/>
      <c r="G147" s="211"/>
      <c r="H147" s="211" t="s">
        <v>52</v>
      </c>
      <c r="I147" s="211"/>
    </row>
    <row r="148" spans="1:11" ht="15" customHeight="1" x14ac:dyDescent="0.25">
      <c r="A148" s="28" t="s">
        <v>30</v>
      </c>
      <c r="B148" s="209" t="s">
        <v>159</v>
      </c>
      <c r="C148" s="209"/>
      <c r="D148" s="209"/>
      <c r="E148" s="209"/>
      <c r="F148" s="209"/>
      <c r="G148" s="209"/>
      <c r="H148" s="210">
        <f>I39</f>
        <v>207.07547</v>
      </c>
      <c r="I148" s="210"/>
    </row>
    <row r="149" spans="1:11" ht="15" customHeight="1" x14ac:dyDescent="0.25">
      <c r="A149" s="28" t="s">
        <v>32</v>
      </c>
      <c r="B149" s="209" t="s">
        <v>181</v>
      </c>
      <c r="C149" s="209"/>
      <c r="D149" s="209"/>
      <c r="E149" s="209"/>
      <c r="F149" s="209"/>
      <c r="G149" s="209"/>
      <c r="H149" s="210">
        <f>I40</f>
        <v>276.21111111111111</v>
      </c>
      <c r="I149" s="210"/>
    </row>
    <row r="150" spans="1:11" ht="15" customHeight="1" x14ac:dyDescent="0.25">
      <c r="A150" s="28" t="s">
        <v>35</v>
      </c>
      <c r="B150" s="209" t="s">
        <v>160</v>
      </c>
      <c r="C150" s="209"/>
      <c r="D150" s="209"/>
      <c r="E150" s="209"/>
      <c r="F150" s="209"/>
      <c r="G150" s="209"/>
      <c r="H150" s="290">
        <f>H82</f>
        <v>162.11430870277781</v>
      </c>
      <c r="I150" s="291"/>
    </row>
    <row r="151" spans="1:11" ht="15" customHeight="1" x14ac:dyDescent="0.25">
      <c r="A151" s="28" t="s">
        <v>37</v>
      </c>
      <c r="B151" s="209" t="s">
        <v>176</v>
      </c>
      <c r="C151" s="209"/>
      <c r="D151" s="209"/>
      <c r="E151" s="209"/>
      <c r="F151" s="209"/>
      <c r="G151" s="209"/>
      <c r="H151" s="290">
        <f>I101</f>
        <v>100.84713300056899</v>
      </c>
      <c r="I151" s="291"/>
    </row>
    <row r="152" spans="1:11" ht="15" customHeight="1" x14ac:dyDescent="0.25">
      <c r="A152" s="239" t="s">
        <v>161</v>
      </c>
      <c r="B152" s="240"/>
      <c r="C152" s="240"/>
      <c r="D152" s="240"/>
      <c r="E152" s="240"/>
      <c r="F152" s="240"/>
      <c r="G152" s="241"/>
      <c r="H152" s="328">
        <f>SUM(H148:I151)</f>
        <v>746.24802281445784</v>
      </c>
      <c r="I152" s="329"/>
    </row>
  </sheetData>
  <mergeCells count="173">
    <mergeCell ref="J76:J81"/>
    <mergeCell ref="J88:J92"/>
    <mergeCell ref="J111:J112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21:G21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H113:I113"/>
    <mergeCell ref="A114:I114"/>
    <mergeCell ref="A115:I115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</mergeCells>
  <dataValidations count="1">
    <dataValidation allowBlank="1" sqref="A1 A125" xr:uid="{728F33B1-D333-4906-9F32-346D3D70D016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98425-D0E5-43CA-83BE-14EBE6D4AC54}">
  <sheetPr>
    <tabColor rgb="FF009999"/>
  </sheetPr>
  <dimension ref="A1:Q152"/>
  <sheetViews>
    <sheetView showGridLines="0" topLeftCell="A37" zoomScaleNormal="100" zoomScaleSheetLayoutView="100" workbookViewId="0">
      <selection activeCell="H47" sqref="H47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304" t="s">
        <v>27</v>
      </c>
      <c r="B1" s="304"/>
      <c r="C1" s="304"/>
      <c r="D1" s="304"/>
      <c r="E1" s="304"/>
      <c r="F1" s="304"/>
      <c r="G1" s="304"/>
      <c r="H1" s="304"/>
      <c r="I1" s="304"/>
      <c r="J1" s="16"/>
      <c r="K1" s="16"/>
    </row>
    <row r="2" spans="1:11" ht="15" customHeight="1" x14ac:dyDescent="0.25">
      <c r="A2" s="242"/>
      <c r="B2" s="242"/>
      <c r="C2" s="242"/>
      <c r="D2" s="242"/>
      <c r="E2" s="242"/>
      <c r="F2" s="242"/>
      <c r="G2" s="242"/>
      <c r="H2" s="242"/>
      <c r="I2" s="242"/>
      <c r="J2" s="16"/>
      <c r="K2" s="16"/>
    </row>
    <row r="3" spans="1:11" ht="15" customHeight="1" x14ac:dyDescent="0.25">
      <c r="A3" s="19"/>
      <c r="B3" s="20" t="s">
        <v>28</v>
      </c>
      <c r="C3" s="305" t="s">
        <v>255</v>
      </c>
      <c r="D3" s="305"/>
      <c r="E3" s="305"/>
      <c r="F3" s="305"/>
      <c r="G3" s="305"/>
      <c r="H3" s="305"/>
      <c r="I3" s="305"/>
      <c r="J3" s="16"/>
      <c r="K3" s="16"/>
    </row>
    <row r="4" spans="1:11" ht="15" customHeight="1" x14ac:dyDescent="0.25">
      <c r="A4" s="19"/>
      <c r="B4" s="21" t="s">
        <v>256</v>
      </c>
      <c r="C4" s="306"/>
      <c r="D4" s="306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257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42"/>
      <c r="B6" s="242"/>
      <c r="C6" s="242"/>
      <c r="D6" s="242"/>
      <c r="E6" s="242"/>
      <c r="F6" s="242"/>
      <c r="G6" s="242"/>
      <c r="H6" s="242"/>
      <c r="I6" s="242"/>
      <c r="J6" s="16"/>
      <c r="K6" s="16"/>
    </row>
    <row r="7" spans="1:11" ht="15" customHeight="1" x14ac:dyDescent="0.25">
      <c r="A7" s="303" t="s">
        <v>29</v>
      </c>
      <c r="B7" s="303"/>
      <c r="C7" s="303"/>
      <c r="D7" s="303"/>
      <c r="E7" s="303"/>
      <c r="F7" s="303"/>
      <c r="G7" s="303"/>
      <c r="H7" s="303"/>
      <c r="I7" s="303"/>
      <c r="J7" s="16"/>
      <c r="K7" s="16"/>
    </row>
    <row r="8" spans="1:11" ht="15" customHeight="1" x14ac:dyDescent="0.25">
      <c r="A8" s="23" t="s">
        <v>30</v>
      </c>
      <c r="B8" s="279" t="s">
        <v>31</v>
      </c>
      <c r="C8" s="279"/>
      <c r="D8" s="279"/>
      <c r="E8" s="279"/>
      <c r="F8" s="279"/>
      <c r="G8" s="309">
        <v>45439</v>
      </c>
      <c r="H8" s="307"/>
      <c r="I8" s="307"/>
      <c r="J8" s="16"/>
      <c r="K8" s="16"/>
    </row>
    <row r="9" spans="1:11" ht="15" customHeight="1" x14ac:dyDescent="0.25">
      <c r="A9" s="23" t="s">
        <v>32</v>
      </c>
      <c r="B9" s="279" t="s">
        <v>33</v>
      </c>
      <c r="C9" s="279"/>
      <c r="D9" s="279"/>
      <c r="E9" s="279"/>
      <c r="F9" s="279"/>
      <c r="G9" s="310" t="s">
        <v>34</v>
      </c>
      <c r="H9" s="311"/>
      <c r="I9" s="312"/>
      <c r="J9" s="16"/>
      <c r="K9" s="16"/>
    </row>
    <row r="10" spans="1:11" ht="15" customHeight="1" x14ac:dyDescent="0.25">
      <c r="A10" s="24" t="s">
        <v>35</v>
      </c>
      <c r="B10" s="313" t="s">
        <v>36</v>
      </c>
      <c r="C10" s="314"/>
      <c r="D10" s="314"/>
      <c r="E10" s="314"/>
      <c r="F10" s="314"/>
      <c r="G10" s="307" t="s">
        <v>250</v>
      </c>
      <c r="H10" s="307"/>
      <c r="I10" s="307"/>
      <c r="J10" s="16"/>
      <c r="K10" s="16"/>
    </row>
    <row r="11" spans="1:11" ht="15" customHeight="1" x14ac:dyDescent="0.25">
      <c r="A11" s="23" t="s">
        <v>37</v>
      </c>
      <c r="B11" s="25" t="s">
        <v>38</v>
      </c>
      <c r="C11" s="26"/>
      <c r="D11" s="26"/>
      <c r="E11" s="26"/>
      <c r="F11" s="26"/>
      <c r="G11" s="307">
        <v>3</v>
      </c>
      <c r="H11" s="307"/>
      <c r="I11" s="307"/>
      <c r="J11" s="16"/>
      <c r="K11" s="16"/>
    </row>
    <row r="12" spans="1:11" ht="15" customHeight="1" x14ac:dyDescent="0.25">
      <c r="A12" s="303" t="s">
        <v>39</v>
      </c>
      <c r="B12" s="303"/>
      <c r="C12" s="303"/>
      <c r="D12" s="303"/>
      <c r="E12" s="303"/>
      <c r="F12" s="303"/>
      <c r="G12" s="303"/>
      <c r="H12" s="303"/>
      <c r="I12" s="303"/>
      <c r="J12" s="16"/>
      <c r="K12" s="16"/>
    </row>
    <row r="13" spans="1:11" ht="15" customHeight="1" x14ac:dyDescent="0.25">
      <c r="A13" s="23">
        <v>1</v>
      </c>
      <c r="B13" s="279" t="s">
        <v>40</v>
      </c>
      <c r="C13" s="279"/>
      <c r="D13" s="279"/>
      <c r="E13" s="279"/>
      <c r="F13" s="279"/>
      <c r="G13" s="279"/>
      <c r="H13" s="307" t="s">
        <v>4</v>
      </c>
      <c r="I13" s="307"/>
      <c r="J13" s="16"/>
      <c r="K13" s="16"/>
    </row>
    <row r="14" spans="1:11" ht="15" customHeight="1" x14ac:dyDescent="0.25">
      <c r="A14" s="23">
        <v>2</v>
      </c>
      <c r="B14" s="279" t="s">
        <v>41</v>
      </c>
      <c r="C14" s="279"/>
      <c r="D14" s="279"/>
      <c r="E14" s="279"/>
      <c r="F14" s="279"/>
      <c r="G14" s="279"/>
      <c r="H14" s="308">
        <v>1</v>
      </c>
      <c r="I14" s="308"/>
      <c r="J14" s="16"/>
      <c r="K14" s="16"/>
    </row>
    <row r="15" spans="1:11" ht="15" customHeight="1" x14ac:dyDescent="0.25">
      <c r="A15" s="23">
        <v>3</v>
      </c>
      <c r="B15" s="25" t="s">
        <v>42</v>
      </c>
      <c r="C15" s="302" t="s">
        <v>11</v>
      </c>
      <c r="D15" s="302"/>
      <c r="E15" s="302"/>
      <c r="F15" s="302"/>
      <c r="G15" s="302"/>
      <c r="H15" s="302"/>
      <c r="I15" s="302"/>
      <c r="J15" s="16"/>
      <c r="K15" s="16"/>
    </row>
    <row r="16" spans="1:11" ht="15" customHeight="1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16"/>
      <c r="K16" s="16"/>
    </row>
    <row r="17" spans="1:14" ht="15" customHeight="1" x14ac:dyDescent="0.25">
      <c r="A17" s="303" t="s">
        <v>43</v>
      </c>
      <c r="B17" s="303"/>
      <c r="C17" s="303"/>
      <c r="D17" s="303"/>
      <c r="E17" s="303"/>
      <c r="F17" s="303"/>
      <c r="G17" s="303"/>
      <c r="H17" s="303"/>
      <c r="I17" s="303"/>
      <c r="J17" s="16"/>
      <c r="K17" s="16"/>
    </row>
    <row r="18" spans="1:14" ht="15" customHeight="1" x14ac:dyDescent="0.25">
      <c r="A18" s="238" t="s">
        <v>44</v>
      </c>
      <c r="B18" s="238"/>
      <c r="C18" s="238"/>
      <c r="D18" s="238"/>
      <c r="E18" s="238"/>
      <c r="F18" s="238"/>
      <c r="G18" s="238"/>
      <c r="H18" s="238"/>
      <c r="I18" s="238"/>
      <c r="J18" s="16"/>
      <c r="K18" s="16"/>
    </row>
    <row r="19" spans="1:14" x14ac:dyDescent="0.25">
      <c r="A19" s="27">
        <v>1</v>
      </c>
      <c r="B19" s="268" t="s">
        <v>45</v>
      </c>
      <c r="C19" s="268"/>
      <c r="D19" s="268"/>
      <c r="E19" s="268"/>
      <c r="F19" s="268"/>
      <c r="G19" s="268"/>
      <c r="H19" s="300" t="s">
        <v>251</v>
      </c>
      <c r="I19" s="301"/>
      <c r="J19" s="16"/>
      <c r="K19" s="16"/>
    </row>
    <row r="20" spans="1:14" ht="15" customHeight="1" x14ac:dyDescent="0.25">
      <c r="A20" s="27">
        <v>2</v>
      </c>
      <c r="B20" s="268" t="s">
        <v>46</v>
      </c>
      <c r="C20" s="268"/>
      <c r="D20" s="268"/>
      <c r="E20" s="268"/>
      <c r="F20" s="268"/>
      <c r="G20" s="268"/>
      <c r="H20" s="315" t="s">
        <v>253</v>
      </c>
      <c r="I20" s="316"/>
      <c r="J20" s="16"/>
      <c r="K20" s="16"/>
    </row>
    <row r="21" spans="1:14" ht="15" customHeight="1" x14ac:dyDescent="0.25">
      <c r="A21" s="156">
        <v>3</v>
      </c>
      <c r="B21" s="272" t="s">
        <v>47</v>
      </c>
      <c r="C21" s="272"/>
      <c r="D21" s="272"/>
      <c r="E21" s="272"/>
      <c r="F21" s="272"/>
      <c r="G21" s="272"/>
      <c r="H21" s="298">
        <v>2485.9</v>
      </c>
      <c r="I21" s="299"/>
      <c r="J21" s="16"/>
      <c r="K21" s="16"/>
    </row>
    <row r="22" spans="1:14" x14ac:dyDescent="0.25">
      <c r="A22" s="27">
        <v>4</v>
      </c>
      <c r="B22" s="268" t="s">
        <v>48</v>
      </c>
      <c r="C22" s="268"/>
      <c r="D22" s="268"/>
      <c r="E22" s="268"/>
      <c r="F22" s="268"/>
      <c r="G22" s="268"/>
      <c r="H22" s="300"/>
      <c r="I22" s="301"/>
      <c r="J22" s="16"/>
      <c r="K22" s="16"/>
    </row>
    <row r="23" spans="1:14" ht="15" customHeight="1" x14ac:dyDescent="0.25">
      <c r="A23" s="27">
        <v>5</v>
      </c>
      <c r="B23" s="268" t="s">
        <v>49</v>
      </c>
      <c r="C23" s="268"/>
      <c r="D23" s="268"/>
      <c r="E23" s="268"/>
      <c r="F23" s="268"/>
      <c r="G23" s="268"/>
      <c r="H23" s="282" t="s">
        <v>182</v>
      </c>
      <c r="I23" s="283"/>
      <c r="J23" s="16"/>
      <c r="K23" s="16"/>
    </row>
    <row r="24" spans="1:14" ht="1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16"/>
      <c r="K24" s="16"/>
    </row>
    <row r="25" spans="1:14" ht="15" customHeight="1" x14ac:dyDescent="0.25">
      <c r="A25" s="224" t="s">
        <v>50</v>
      </c>
      <c r="B25" s="225"/>
      <c r="C25" s="225"/>
      <c r="D25" s="225"/>
      <c r="E25" s="225"/>
      <c r="F25" s="225"/>
      <c r="G25" s="225"/>
      <c r="H25" s="225"/>
      <c r="I25" s="226"/>
      <c r="J25" s="16"/>
      <c r="K25" s="16"/>
      <c r="M25" s="49"/>
    </row>
    <row r="26" spans="1:14" ht="15" customHeight="1" x14ac:dyDescent="0.25">
      <c r="A26" s="43">
        <v>1</v>
      </c>
      <c r="B26" s="237" t="s">
        <v>51</v>
      </c>
      <c r="C26" s="237"/>
      <c r="D26" s="237"/>
      <c r="E26" s="237"/>
      <c r="F26" s="237"/>
      <c r="G26" s="237"/>
      <c r="H26" s="321" t="s">
        <v>52</v>
      </c>
      <c r="I26" s="321"/>
      <c r="J26" s="16"/>
      <c r="K26" s="16"/>
      <c r="M26" s="49"/>
    </row>
    <row r="27" spans="1:14" ht="15" customHeight="1" x14ac:dyDescent="0.25">
      <c r="A27" s="27" t="s">
        <v>30</v>
      </c>
      <c r="B27" s="279" t="s">
        <v>53</v>
      </c>
      <c r="C27" s="279"/>
      <c r="D27" s="279"/>
      <c r="E27" s="279"/>
      <c r="F27" s="279"/>
      <c r="G27" s="279"/>
      <c r="H27" s="320">
        <f>H21</f>
        <v>2485.9</v>
      </c>
      <c r="I27" s="320"/>
      <c r="J27" s="16"/>
      <c r="K27" s="16"/>
    </row>
    <row r="28" spans="1:14" ht="15" customHeight="1" x14ac:dyDescent="0.25">
      <c r="A28" s="28" t="s">
        <v>32</v>
      </c>
      <c r="B28" s="29" t="s">
        <v>54</v>
      </c>
      <c r="C28" s="30"/>
      <c r="D28" s="31" t="s">
        <v>55</v>
      </c>
      <c r="E28" s="31" t="s">
        <v>58</v>
      </c>
      <c r="F28" s="30"/>
      <c r="G28" s="32"/>
      <c r="H28" s="210">
        <f>IF(E28="N",0,H27*0.3)</f>
        <v>0</v>
      </c>
      <c r="I28" s="210"/>
      <c r="J28" s="16"/>
      <c r="K28" s="16"/>
    </row>
    <row r="29" spans="1:14" ht="15" customHeight="1" x14ac:dyDescent="0.25">
      <c r="A29" s="28" t="s">
        <v>35</v>
      </c>
      <c r="B29" s="29" t="s">
        <v>57</v>
      </c>
      <c r="C29" s="30"/>
      <c r="D29" s="31" t="s">
        <v>55</v>
      </c>
      <c r="E29" s="31" t="s">
        <v>58</v>
      </c>
      <c r="F29" s="280"/>
      <c r="G29" s="281"/>
      <c r="H29" s="291"/>
      <c r="I29" s="210"/>
      <c r="J29" s="16"/>
      <c r="K29" s="16"/>
      <c r="N29" s="55"/>
    </row>
    <row r="30" spans="1:14" ht="15" customHeight="1" x14ac:dyDescent="0.25">
      <c r="A30" s="27" t="s">
        <v>37</v>
      </c>
      <c r="B30" s="285" t="s">
        <v>59</v>
      </c>
      <c r="C30" s="286"/>
      <c r="D30" s="286"/>
      <c r="E30" s="286"/>
      <c r="F30" s="286"/>
      <c r="G30" s="287"/>
      <c r="H30" s="210"/>
      <c r="I30" s="210"/>
      <c r="J30" s="16"/>
      <c r="K30" s="16"/>
    </row>
    <row r="31" spans="1:14" ht="15" customHeight="1" x14ac:dyDescent="0.25">
      <c r="A31" s="27" t="s">
        <v>60</v>
      </c>
      <c r="B31" s="285" t="s">
        <v>61</v>
      </c>
      <c r="C31" s="286"/>
      <c r="D31" s="286"/>
      <c r="E31" s="286"/>
      <c r="F31" s="286"/>
      <c r="G31" s="287"/>
      <c r="H31" s="210"/>
      <c r="I31" s="210"/>
      <c r="J31" s="16"/>
      <c r="K31" s="16"/>
    </row>
    <row r="32" spans="1:14" ht="15" customHeight="1" x14ac:dyDescent="0.25">
      <c r="A32" s="23" t="s">
        <v>62</v>
      </c>
      <c r="B32" s="284" t="s">
        <v>63</v>
      </c>
      <c r="C32" s="284"/>
      <c r="D32" s="284"/>
      <c r="E32" s="284"/>
      <c r="F32" s="284"/>
      <c r="G32" s="284"/>
      <c r="H32" s="231"/>
      <c r="I32" s="231"/>
      <c r="J32" s="16"/>
      <c r="K32" s="16"/>
    </row>
    <row r="33" spans="1:17" ht="15" customHeight="1" x14ac:dyDescent="0.25">
      <c r="A33" s="27" t="s">
        <v>64</v>
      </c>
      <c r="B33" s="268" t="s">
        <v>65</v>
      </c>
      <c r="C33" s="268"/>
      <c r="D33" s="268"/>
      <c r="E33" s="268"/>
      <c r="F33" s="268"/>
      <c r="G33" s="268"/>
      <c r="H33" s="322"/>
      <c r="I33" s="322"/>
      <c r="J33" s="16"/>
      <c r="K33" s="16"/>
    </row>
    <row r="34" spans="1:17" ht="15" customHeight="1" x14ac:dyDescent="0.25">
      <c r="A34" s="238" t="s">
        <v>66</v>
      </c>
      <c r="B34" s="238"/>
      <c r="C34" s="238"/>
      <c r="D34" s="238"/>
      <c r="E34" s="238"/>
      <c r="F34" s="238"/>
      <c r="G34" s="238"/>
      <c r="H34" s="245">
        <f>SUM(H27:I33)</f>
        <v>2485.9</v>
      </c>
      <c r="I34" s="245"/>
      <c r="J34" s="16"/>
      <c r="K34" s="16"/>
    </row>
    <row r="35" spans="1:17" ht="15" customHeight="1" x14ac:dyDescent="0.25">
      <c r="A35" s="276"/>
      <c r="B35" s="276"/>
      <c r="C35" s="276"/>
      <c r="D35" s="276"/>
      <c r="E35" s="276"/>
      <c r="F35" s="276"/>
      <c r="G35" s="276"/>
      <c r="H35" s="276"/>
      <c r="I35" s="276"/>
      <c r="J35" s="16"/>
      <c r="K35" s="16"/>
      <c r="L35" s="53"/>
      <c r="N35" s="53"/>
    </row>
    <row r="36" spans="1:17" ht="15" customHeight="1" x14ac:dyDescent="0.25">
      <c r="A36" s="224" t="s">
        <v>67</v>
      </c>
      <c r="B36" s="225"/>
      <c r="C36" s="225"/>
      <c r="D36" s="225"/>
      <c r="E36" s="225"/>
      <c r="F36" s="225"/>
      <c r="G36" s="225"/>
      <c r="H36" s="225"/>
      <c r="I36" s="226"/>
      <c r="J36" s="16"/>
      <c r="K36" s="16"/>
      <c r="Q36" s="53"/>
    </row>
    <row r="37" spans="1:17" ht="15" customHeight="1" x14ac:dyDescent="0.25">
      <c r="A37" s="237" t="s">
        <v>68</v>
      </c>
      <c r="B37" s="237"/>
      <c r="C37" s="237"/>
      <c r="D37" s="237"/>
      <c r="E37" s="237"/>
      <c r="F37" s="237"/>
      <c r="G37" s="237"/>
      <c r="H37" s="237"/>
      <c r="I37" s="237"/>
      <c r="J37" s="16"/>
      <c r="K37" s="16"/>
      <c r="L37" s="59"/>
    </row>
    <row r="38" spans="1:17" ht="15" customHeight="1" x14ac:dyDescent="0.25">
      <c r="A38" s="43" t="s">
        <v>69</v>
      </c>
      <c r="B38" s="220" t="s">
        <v>70</v>
      </c>
      <c r="C38" s="221"/>
      <c r="D38" s="221"/>
      <c r="E38" s="221"/>
      <c r="F38" s="221"/>
      <c r="G38" s="222"/>
      <c r="H38" s="43" t="s">
        <v>71</v>
      </c>
      <c r="I38" s="46" t="s">
        <v>52</v>
      </c>
      <c r="J38" s="16"/>
      <c r="K38" s="16"/>
      <c r="N38" s="57"/>
    </row>
    <row r="39" spans="1:17" ht="15" customHeight="1" x14ac:dyDescent="0.25">
      <c r="A39" s="27" t="s">
        <v>30</v>
      </c>
      <c r="B39" s="273" t="s">
        <v>72</v>
      </c>
      <c r="C39" s="274"/>
      <c r="D39" s="274"/>
      <c r="E39" s="274"/>
      <c r="F39" s="274"/>
      <c r="G39" s="275"/>
      <c r="H39" s="62">
        <v>8.3299999999999999E-2</v>
      </c>
      <c r="I39" s="34">
        <f>H34*H39</f>
        <v>207.07547</v>
      </c>
      <c r="J39" s="16"/>
      <c r="K39" s="17"/>
      <c r="L39" s="58"/>
      <c r="M39" s="58"/>
      <c r="N39" s="57"/>
      <c r="O39" s="14"/>
    </row>
    <row r="40" spans="1:17" ht="15" customHeight="1" x14ac:dyDescent="0.25">
      <c r="A40" s="27" t="s">
        <v>32</v>
      </c>
      <c r="B40" s="273" t="s">
        <v>73</v>
      </c>
      <c r="C40" s="274"/>
      <c r="D40" s="274"/>
      <c r="E40" s="274"/>
      <c r="F40" s="274"/>
      <c r="G40" s="275"/>
      <c r="H40" s="62">
        <f>0.0833333333333333+0.0277777777777778</f>
        <v>0.1111111111111111</v>
      </c>
      <c r="I40" s="34">
        <f>H34*H40</f>
        <v>276.21111111111111</v>
      </c>
      <c r="J40" s="16"/>
      <c r="K40" s="17"/>
      <c r="L40" s="58"/>
      <c r="M40" s="58"/>
      <c r="N40" s="57"/>
      <c r="O40" s="14"/>
    </row>
    <row r="41" spans="1:17" ht="15" customHeight="1" x14ac:dyDescent="0.25">
      <c r="A41" s="61" t="s">
        <v>74</v>
      </c>
      <c r="B41" s="60"/>
      <c r="C41" s="60"/>
      <c r="D41" s="60"/>
      <c r="E41" s="60"/>
      <c r="F41" s="60"/>
      <c r="G41" s="60"/>
      <c r="H41" s="67">
        <f>SUM(H39:H40)</f>
        <v>0.19441111111111109</v>
      </c>
      <c r="I41" s="66">
        <f>SUM(I39:I40)</f>
        <v>483.2865811111111</v>
      </c>
      <c r="J41" s="16"/>
      <c r="K41" s="16"/>
      <c r="L41" s="53"/>
      <c r="N41" s="53"/>
    </row>
    <row r="42" spans="1:17" ht="15" customHeight="1" x14ac:dyDescent="0.25">
      <c r="A42" s="246" t="s">
        <v>75</v>
      </c>
      <c r="B42" s="246"/>
      <c r="C42" s="246"/>
      <c r="D42" s="246"/>
      <c r="E42" s="246"/>
      <c r="F42" s="246"/>
      <c r="G42" s="246"/>
      <c r="H42" s="246"/>
      <c r="I42" s="246"/>
      <c r="J42" s="16"/>
      <c r="K42" s="16"/>
      <c r="L42" s="53"/>
    </row>
    <row r="43" spans="1:17" ht="15" customHeight="1" x14ac:dyDescent="0.25">
      <c r="A43" s="237" t="s">
        <v>76</v>
      </c>
      <c r="B43" s="237"/>
      <c r="C43" s="237"/>
      <c r="D43" s="237"/>
      <c r="E43" s="237"/>
      <c r="F43" s="237"/>
      <c r="G43" s="237"/>
      <c r="H43" s="237"/>
      <c r="I43" s="237"/>
      <c r="J43" s="16"/>
      <c r="K43" s="16"/>
    </row>
    <row r="44" spans="1:17" ht="15" customHeight="1" x14ac:dyDescent="0.25">
      <c r="A44" s="43" t="s">
        <v>77</v>
      </c>
      <c r="B44" s="237" t="s">
        <v>78</v>
      </c>
      <c r="C44" s="237"/>
      <c r="D44" s="237"/>
      <c r="E44" s="237"/>
      <c r="F44" s="237"/>
      <c r="G44" s="237"/>
      <c r="H44" s="43" t="s">
        <v>71</v>
      </c>
      <c r="I44" s="46" t="s">
        <v>52</v>
      </c>
      <c r="J44" s="16"/>
      <c r="K44" s="16"/>
      <c r="N44" s="53"/>
    </row>
    <row r="45" spans="1:17" ht="15" customHeight="1" x14ac:dyDescent="0.25">
      <c r="A45" s="27" t="s">
        <v>30</v>
      </c>
      <c r="B45" s="268" t="s">
        <v>79</v>
      </c>
      <c r="C45" s="268"/>
      <c r="D45" s="268"/>
      <c r="E45" s="268"/>
      <c r="F45" s="268"/>
      <c r="G45" s="268"/>
      <c r="H45" s="35">
        <v>0.2</v>
      </c>
      <c r="I45" s="36">
        <f>($H$34+$I$41)*H45</f>
        <v>593.83731622222228</v>
      </c>
      <c r="J45" s="16"/>
      <c r="K45" s="16"/>
      <c r="P45" s="55"/>
    </row>
    <row r="46" spans="1:17" ht="15" customHeight="1" x14ac:dyDescent="0.25">
      <c r="A46" s="27" t="s">
        <v>32</v>
      </c>
      <c r="B46" s="268" t="s">
        <v>80</v>
      </c>
      <c r="C46" s="268"/>
      <c r="D46" s="268"/>
      <c r="E46" s="268"/>
      <c r="F46" s="268"/>
      <c r="G46" s="268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3"/>
    </row>
    <row r="47" spans="1:17" ht="15" customHeight="1" x14ac:dyDescent="0.25">
      <c r="A47" s="173" t="s">
        <v>35</v>
      </c>
      <c r="B47" s="272" t="s">
        <v>81</v>
      </c>
      <c r="C47" s="272"/>
      <c r="D47" s="272"/>
      <c r="E47" s="272"/>
      <c r="F47" s="272"/>
      <c r="G47" s="272"/>
      <c r="H47" s="175">
        <v>1.141E-2</v>
      </c>
      <c r="I47" s="169">
        <f t="shared" si="0"/>
        <v>33.878418890477775</v>
      </c>
      <c r="J47" s="16"/>
      <c r="K47" s="16"/>
      <c r="L47" s="53"/>
    </row>
    <row r="48" spans="1:17" ht="15" customHeight="1" x14ac:dyDescent="0.25">
      <c r="A48" s="37" t="s">
        <v>37</v>
      </c>
      <c r="B48" s="268" t="s">
        <v>82</v>
      </c>
      <c r="C48" s="268"/>
      <c r="D48" s="268"/>
      <c r="E48" s="268"/>
      <c r="F48" s="268"/>
      <c r="G48" s="268"/>
      <c r="H48" s="35">
        <v>1.4999999999999999E-2</v>
      </c>
      <c r="I48" s="36">
        <f>($H$34+$I$41)*H48</f>
        <v>44.537798716666664</v>
      </c>
      <c r="J48" s="16"/>
      <c r="K48" s="16"/>
      <c r="L48" s="53"/>
    </row>
    <row r="49" spans="1:15" ht="15" customHeight="1" x14ac:dyDescent="0.25">
      <c r="A49" s="27" t="s">
        <v>60</v>
      </c>
      <c r="B49" s="268" t="s">
        <v>83</v>
      </c>
      <c r="C49" s="268"/>
      <c r="D49" s="268"/>
      <c r="E49" s="268"/>
      <c r="F49" s="268"/>
      <c r="G49" s="268"/>
      <c r="H49" s="51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62</v>
      </c>
      <c r="B50" s="268" t="s">
        <v>84</v>
      </c>
      <c r="C50" s="268"/>
      <c r="D50" s="268"/>
      <c r="E50" s="268"/>
      <c r="F50" s="268"/>
      <c r="G50" s="268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64</v>
      </c>
      <c r="B51" s="268" t="s">
        <v>85</v>
      </c>
      <c r="C51" s="268"/>
      <c r="D51" s="268"/>
      <c r="E51" s="268"/>
      <c r="F51" s="268"/>
      <c r="G51" s="268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86</v>
      </c>
      <c r="B52" s="268" t="s">
        <v>87</v>
      </c>
      <c r="C52" s="268"/>
      <c r="D52" s="268"/>
      <c r="E52" s="268"/>
      <c r="F52" s="268"/>
      <c r="G52" s="268"/>
      <c r="H52" s="51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38" t="s">
        <v>26</v>
      </c>
      <c r="B53" s="238"/>
      <c r="C53" s="238"/>
      <c r="D53" s="238"/>
      <c r="E53" s="238"/>
      <c r="F53" s="238"/>
      <c r="G53" s="238"/>
      <c r="H53" s="48">
        <f>SUM(H45:H52)</f>
        <v>0.34941000000000005</v>
      </c>
      <c r="I53" s="47">
        <f>SUM(I45:I52)</f>
        <v>1037.4634833060334</v>
      </c>
      <c r="J53" s="16"/>
      <c r="K53" s="16"/>
    </row>
    <row r="54" spans="1:15" ht="15" customHeight="1" x14ac:dyDescent="0.25">
      <c r="A54" s="246"/>
      <c r="B54" s="246"/>
      <c r="C54" s="246"/>
      <c r="D54" s="246"/>
      <c r="E54" s="246"/>
      <c r="F54" s="246"/>
      <c r="G54" s="246"/>
      <c r="H54" s="246"/>
      <c r="I54" s="246"/>
      <c r="J54" s="16"/>
      <c r="K54" s="16"/>
    </row>
    <row r="55" spans="1:15" ht="15" customHeight="1" x14ac:dyDescent="0.25">
      <c r="A55" s="269" t="s">
        <v>88</v>
      </c>
      <c r="B55" s="270"/>
      <c r="C55" s="270"/>
      <c r="D55" s="270"/>
      <c r="E55" s="270"/>
      <c r="F55" s="270"/>
      <c r="G55" s="270"/>
      <c r="H55" s="270"/>
      <c r="I55" s="271"/>
      <c r="J55" s="16"/>
      <c r="K55" s="16"/>
    </row>
    <row r="56" spans="1:15" ht="15" customHeight="1" x14ac:dyDescent="0.25">
      <c r="A56" s="43" t="s">
        <v>89</v>
      </c>
      <c r="B56" s="237" t="s">
        <v>90</v>
      </c>
      <c r="C56" s="237"/>
      <c r="D56" s="237"/>
      <c r="E56" s="237"/>
      <c r="F56" s="237"/>
      <c r="G56" s="237"/>
      <c r="H56" s="238" t="s">
        <v>52</v>
      </c>
      <c r="I56" s="238"/>
      <c r="J56" s="16"/>
      <c r="K56" s="16"/>
    </row>
    <row r="57" spans="1:15" ht="15" customHeight="1" x14ac:dyDescent="0.25">
      <c r="A57" s="247" t="s">
        <v>30</v>
      </c>
      <c r="B57" s="247" t="s">
        <v>91</v>
      </c>
      <c r="C57" s="27" t="s">
        <v>92</v>
      </c>
      <c r="D57" s="27" t="s">
        <v>93</v>
      </c>
      <c r="E57" s="27" t="s">
        <v>94</v>
      </c>
      <c r="F57" s="27" t="s">
        <v>95</v>
      </c>
      <c r="G57" s="27" t="s">
        <v>96</v>
      </c>
      <c r="H57" s="262">
        <f>D58*E58*F58</f>
        <v>154</v>
      </c>
      <c r="I57" s="263"/>
      <c r="J57" s="16"/>
      <c r="K57" s="16"/>
    </row>
    <row r="58" spans="1:15" ht="15" customHeight="1" x14ac:dyDescent="0.25">
      <c r="A58" s="248"/>
      <c r="B58" s="248"/>
      <c r="C58" s="27" t="s">
        <v>56</v>
      </c>
      <c r="D58" s="33">
        <v>3.5</v>
      </c>
      <c r="E58" s="27">
        <v>2</v>
      </c>
      <c r="F58" s="27">
        <v>22</v>
      </c>
      <c r="G58" s="33">
        <f>H27*0.06</f>
        <v>149.154</v>
      </c>
      <c r="H58" s="264">
        <f>IF(C58="N",0,IF(D58*E58*F58-(H27*6%)&lt;0,0,D58*E58*F58-(H27*6%)))</f>
        <v>4.8460000000000036</v>
      </c>
      <c r="I58" s="265"/>
      <c r="J58" s="16"/>
      <c r="K58" s="16"/>
    </row>
    <row r="59" spans="1:15" ht="15" customHeight="1" x14ac:dyDescent="0.25">
      <c r="A59" s="247" t="s">
        <v>32</v>
      </c>
      <c r="B59" s="249" t="s">
        <v>97</v>
      </c>
      <c r="C59" s="250"/>
      <c r="D59" s="27" t="s">
        <v>92</v>
      </c>
      <c r="E59" s="27" t="s">
        <v>93</v>
      </c>
      <c r="F59" s="27" t="s">
        <v>95</v>
      </c>
      <c r="G59" s="27" t="s">
        <v>96</v>
      </c>
      <c r="H59" s="253">
        <f>IF(D60="N",0,(E60*F60)-G60)</f>
        <v>465.3</v>
      </c>
      <c r="I59" s="254"/>
      <c r="J59" s="16"/>
      <c r="K59" s="16"/>
      <c r="O59" s="53"/>
    </row>
    <row r="60" spans="1:15" ht="15" customHeight="1" x14ac:dyDescent="0.25">
      <c r="A60" s="248"/>
      <c r="B60" s="251"/>
      <c r="C60" s="252"/>
      <c r="D60" s="27" t="s">
        <v>56</v>
      </c>
      <c r="E60" s="167">
        <v>23.5</v>
      </c>
      <c r="F60" s="27">
        <v>22</v>
      </c>
      <c r="G60" s="33">
        <f>E60*F60*0.1</f>
        <v>51.7</v>
      </c>
      <c r="H60" s="255"/>
      <c r="I60" s="256"/>
      <c r="J60" s="16"/>
      <c r="K60" s="16"/>
      <c r="O60" s="53"/>
    </row>
    <row r="61" spans="1:15" ht="15" customHeight="1" x14ac:dyDescent="0.25">
      <c r="A61" s="52" t="s">
        <v>35</v>
      </c>
      <c r="B61" s="323" t="s">
        <v>98</v>
      </c>
      <c r="C61" s="324"/>
      <c r="D61" s="324"/>
      <c r="E61" s="324"/>
      <c r="F61" s="324"/>
      <c r="G61" s="325"/>
      <c r="H61" s="260">
        <v>0</v>
      </c>
      <c r="I61" s="261"/>
      <c r="J61" s="16"/>
      <c r="K61" s="16"/>
      <c r="O61" s="53"/>
    </row>
    <row r="62" spans="1:15" ht="15" customHeight="1" x14ac:dyDescent="0.25">
      <c r="A62" s="52" t="s">
        <v>37</v>
      </c>
      <c r="B62" s="323" t="s">
        <v>99</v>
      </c>
      <c r="C62" s="324"/>
      <c r="D62" s="324"/>
      <c r="E62" s="324"/>
      <c r="F62" s="324"/>
      <c r="G62" s="325"/>
      <c r="H62" s="260">
        <v>0</v>
      </c>
      <c r="I62" s="261"/>
      <c r="J62" s="16"/>
      <c r="K62" s="16"/>
      <c r="O62" s="53"/>
    </row>
    <row r="63" spans="1:15" ht="15" customHeight="1" x14ac:dyDescent="0.25">
      <c r="A63" s="163" t="s">
        <v>60</v>
      </c>
      <c r="B63" s="164" t="s">
        <v>100</v>
      </c>
      <c r="C63" s="165"/>
      <c r="D63" s="165"/>
      <c r="E63" s="165"/>
      <c r="F63" s="165"/>
      <c r="G63" s="166"/>
      <c r="H63" s="266">
        <v>20.149999999999999</v>
      </c>
      <c r="I63" s="267"/>
      <c r="J63" s="16"/>
      <c r="K63" s="16"/>
      <c r="O63" s="53"/>
    </row>
    <row r="64" spans="1:15" ht="15" customHeight="1" x14ac:dyDescent="0.25">
      <c r="A64" s="238" t="s">
        <v>74</v>
      </c>
      <c r="B64" s="238"/>
      <c r="C64" s="238"/>
      <c r="D64" s="238"/>
      <c r="E64" s="238"/>
      <c r="F64" s="238"/>
      <c r="G64" s="238"/>
      <c r="H64" s="245">
        <f>SUM(H58:I63)</f>
        <v>490.29599999999999</v>
      </c>
      <c r="I64" s="245"/>
      <c r="J64" s="16"/>
      <c r="K64" s="16"/>
    </row>
    <row r="65" spans="1:15" ht="15" customHeight="1" x14ac:dyDescent="0.25">
      <c r="A65" s="242"/>
      <c r="B65" s="242"/>
      <c r="C65" s="242"/>
      <c r="D65" s="242"/>
      <c r="E65" s="242"/>
      <c r="F65" s="242"/>
      <c r="G65" s="242"/>
      <c r="H65" s="242"/>
      <c r="I65" s="242"/>
      <c r="J65" s="16"/>
      <c r="K65" s="16"/>
    </row>
    <row r="66" spans="1:15" ht="15" customHeight="1" x14ac:dyDescent="0.25">
      <c r="A66" s="243" t="s">
        <v>101</v>
      </c>
      <c r="B66" s="243"/>
      <c r="C66" s="243"/>
      <c r="D66" s="243"/>
      <c r="E66" s="243"/>
      <c r="F66" s="243"/>
      <c r="G66" s="243"/>
      <c r="H66" s="243"/>
      <c r="I66" s="243"/>
      <c r="J66" s="16"/>
      <c r="K66" s="16"/>
      <c r="N66" s="54"/>
    </row>
    <row r="67" spans="1:15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16"/>
      <c r="K67" s="16"/>
      <c r="N67" s="53"/>
    </row>
    <row r="68" spans="1:15" ht="15" customHeight="1" x14ac:dyDescent="0.25">
      <c r="A68" s="42">
        <v>2</v>
      </c>
      <c r="B68" s="227" t="s">
        <v>102</v>
      </c>
      <c r="C68" s="227"/>
      <c r="D68" s="227"/>
      <c r="E68" s="227"/>
      <c r="F68" s="227"/>
      <c r="G68" s="227"/>
      <c r="H68" s="211" t="s">
        <v>52</v>
      </c>
      <c r="I68" s="211"/>
      <c r="J68" s="16"/>
      <c r="K68" s="16"/>
    </row>
    <row r="69" spans="1:15" ht="15" customHeight="1" x14ac:dyDescent="0.25">
      <c r="A69" s="28" t="s">
        <v>69</v>
      </c>
      <c r="B69" s="209" t="s">
        <v>103</v>
      </c>
      <c r="C69" s="209"/>
      <c r="D69" s="209"/>
      <c r="E69" s="209"/>
      <c r="F69" s="209"/>
      <c r="G69" s="209"/>
      <c r="H69" s="210">
        <f>I41</f>
        <v>483.2865811111111</v>
      </c>
      <c r="I69" s="210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77</v>
      </c>
      <c r="B70" s="209" t="s">
        <v>78</v>
      </c>
      <c r="C70" s="209"/>
      <c r="D70" s="209"/>
      <c r="E70" s="209"/>
      <c r="F70" s="209"/>
      <c r="G70" s="209"/>
      <c r="H70" s="210">
        <f>I53</f>
        <v>1037.4634833060334</v>
      </c>
      <c r="I70" s="210"/>
      <c r="J70" s="16"/>
      <c r="K70" s="16"/>
    </row>
    <row r="71" spans="1:15" ht="15" customHeight="1" x14ac:dyDescent="0.25">
      <c r="A71" s="28" t="s">
        <v>89</v>
      </c>
      <c r="B71" s="209" t="s">
        <v>90</v>
      </c>
      <c r="C71" s="209"/>
      <c r="D71" s="209"/>
      <c r="E71" s="209"/>
      <c r="F71" s="209"/>
      <c r="G71" s="209"/>
      <c r="H71" s="210">
        <f>H64</f>
        <v>490.29599999999999</v>
      </c>
      <c r="I71" s="210"/>
      <c r="J71" s="16"/>
      <c r="K71" s="16"/>
    </row>
    <row r="72" spans="1:15" ht="15" customHeight="1" x14ac:dyDescent="0.25">
      <c r="A72" s="238" t="s">
        <v>74</v>
      </c>
      <c r="B72" s="238"/>
      <c r="C72" s="238"/>
      <c r="D72" s="238"/>
      <c r="E72" s="238"/>
      <c r="F72" s="238"/>
      <c r="G72" s="238"/>
      <c r="H72" s="245">
        <f>SUM(H69:I71)</f>
        <v>2011.0460644171446</v>
      </c>
      <c r="I72" s="245"/>
      <c r="J72" s="16"/>
      <c r="K72" s="16"/>
    </row>
    <row r="73" spans="1:15" ht="15" customHeight="1" x14ac:dyDescent="0.25">
      <c r="A73" s="236"/>
      <c r="B73" s="236"/>
      <c r="C73" s="236"/>
      <c r="D73" s="236"/>
      <c r="E73" s="236"/>
      <c r="F73" s="236"/>
      <c r="G73" s="236"/>
      <c r="H73" s="236"/>
      <c r="I73" s="236"/>
      <c r="J73" s="16"/>
      <c r="K73" s="16"/>
    </row>
    <row r="74" spans="1:15" ht="15" customHeight="1" x14ac:dyDescent="0.25">
      <c r="A74" s="224" t="s">
        <v>104</v>
      </c>
      <c r="B74" s="225"/>
      <c r="C74" s="225"/>
      <c r="D74" s="225"/>
      <c r="E74" s="225"/>
      <c r="F74" s="225"/>
      <c r="G74" s="225"/>
      <c r="H74" s="225"/>
      <c r="I74" s="226"/>
      <c r="J74" s="16"/>
      <c r="K74" s="16"/>
    </row>
    <row r="75" spans="1:15" ht="15" customHeight="1" x14ac:dyDescent="0.25">
      <c r="A75" s="43">
        <v>3</v>
      </c>
      <c r="B75" s="61" t="s">
        <v>105</v>
      </c>
      <c r="C75" s="60"/>
      <c r="D75" s="60"/>
      <c r="E75" s="60"/>
      <c r="F75" s="60"/>
      <c r="G75" s="60"/>
      <c r="H75" s="43" t="s">
        <v>71</v>
      </c>
      <c r="I75" s="46" t="s">
        <v>52</v>
      </c>
      <c r="J75" s="16"/>
      <c r="K75" s="16"/>
    </row>
    <row r="76" spans="1:15" ht="15" customHeight="1" x14ac:dyDescent="0.25">
      <c r="A76" s="156" t="s">
        <v>30</v>
      </c>
      <c r="B76" s="157" t="s">
        <v>106</v>
      </c>
      <c r="C76" s="158"/>
      <c r="D76" s="158"/>
      <c r="E76" s="158"/>
      <c r="F76" s="158"/>
      <c r="G76" s="158"/>
      <c r="H76" s="168">
        <f>0.05*(1+(1/12+1/12+1/36))/12</f>
        <v>4.9768518518518521E-3</v>
      </c>
      <c r="I76" s="169">
        <f>H76*$H$34</f>
        <v>12.371956018518519</v>
      </c>
      <c r="J76" s="318"/>
      <c r="K76" s="16"/>
    </row>
    <row r="77" spans="1:15" ht="15" customHeight="1" x14ac:dyDescent="0.25">
      <c r="A77" s="156" t="s">
        <v>32</v>
      </c>
      <c r="B77" s="157" t="s">
        <v>107</v>
      </c>
      <c r="C77" s="158"/>
      <c r="D77" s="158"/>
      <c r="E77" s="158"/>
      <c r="F77" s="158"/>
      <c r="G77" s="158"/>
      <c r="H77" s="168">
        <f>H76*0.08</f>
        <v>3.9814814814814818E-4</v>
      </c>
      <c r="I77" s="169">
        <f t="shared" ref="I77:I81" si="1">H77*$H$34</f>
        <v>0.98975648148148154</v>
      </c>
      <c r="J77" s="318"/>
      <c r="K77" s="16"/>
      <c r="L77" s="53"/>
    </row>
    <row r="78" spans="1:15" ht="15" customHeight="1" x14ac:dyDescent="0.25">
      <c r="A78" s="156" t="s">
        <v>35</v>
      </c>
      <c r="B78" s="157" t="s">
        <v>108</v>
      </c>
      <c r="C78" s="158"/>
      <c r="D78" s="158"/>
      <c r="E78" s="158"/>
      <c r="F78" s="158"/>
      <c r="G78" s="158"/>
      <c r="H78" s="168">
        <f>0.4*0.08*0.05</f>
        <v>1.6000000000000001E-3</v>
      </c>
      <c r="I78" s="169">
        <f t="shared" si="1"/>
        <v>3.9774400000000005</v>
      </c>
      <c r="J78" s="318"/>
      <c r="K78" s="16"/>
    </row>
    <row r="79" spans="1:15" ht="15" customHeight="1" x14ac:dyDescent="0.25">
      <c r="A79" s="156" t="s">
        <v>37</v>
      </c>
      <c r="B79" s="157" t="s">
        <v>109</v>
      </c>
      <c r="C79" s="158"/>
      <c r="D79" s="158"/>
      <c r="E79" s="158"/>
      <c r="F79" s="158"/>
      <c r="G79" s="158"/>
      <c r="H79" s="168">
        <f>7/30/12</f>
        <v>1.9444444444444445E-2</v>
      </c>
      <c r="I79" s="169">
        <f t="shared" si="1"/>
        <v>48.336944444444448</v>
      </c>
      <c r="J79" s="318"/>
      <c r="K79" s="16"/>
    </row>
    <row r="80" spans="1:15" ht="15" customHeight="1" x14ac:dyDescent="0.25">
      <c r="A80" s="156" t="s">
        <v>60</v>
      </c>
      <c r="B80" s="157" t="s">
        <v>110</v>
      </c>
      <c r="C80" s="158"/>
      <c r="D80" s="158"/>
      <c r="E80" s="158"/>
      <c r="F80" s="158"/>
      <c r="G80" s="158"/>
      <c r="H80" s="168">
        <f>H53*H79</f>
        <v>6.7940833333333343E-3</v>
      </c>
      <c r="I80" s="169">
        <f t="shared" si="1"/>
        <v>16.889411758333335</v>
      </c>
      <c r="J80" s="318"/>
      <c r="K80" s="16"/>
    </row>
    <row r="81" spans="1:15" ht="15" customHeight="1" x14ac:dyDescent="0.25">
      <c r="A81" s="156" t="s">
        <v>62</v>
      </c>
      <c r="B81" s="157" t="s">
        <v>112</v>
      </c>
      <c r="C81" s="158"/>
      <c r="D81" s="158"/>
      <c r="E81" s="158"/>
      <c r="F81" s="158"/>
      <c r="G81" s="158"/>
      <c r="H81" s="168">
        <f>0.4*0.08</f>
        <v>3.2000000000000001E-2</v>
      </c>
      <c r="I81" s="169">
        <f t="shared" si="1"/>
        <v>79.5488</v>
      </c>
      <c r="J81" s="318"/>
      <c r="K81" s="16"/>
    </row>
    <row r="82" spans="1:15" ht="15" customHeight="1" x14ac:dyDescent="0.25">
      <c r="A82" s="61" t="s">
        <v>74</v>
      </c>
      <c r="B82" s="60"/>
      <c r="C82" s="60"/>
      <c r="D82" s="60"/>
      <c r="E82" s="60"/>
      <c r="F82" s="60"/>
      <c r="G82" s="60"/>
      <c r="H82" s="245">
        <f>SUM(I76:I81)</f>
        <v>162.11430870277781</v>
      </c>
      <c r="I82" s="245"/>
      <c r="J82" s="16"/>
      <c r="K82" s="16"/>
    </row>
    <row r="83" spans="1:15" ht="15" customHeight="1" x14ac:dyDescent="0.25">
      <c r="A83" s="246"/>
      <c r="B83" s="246"/>
      <c r="C83" s="246"/>
      <c r="D83" s="246"/>
      <c r="E83" s="246"/>
      <c r="F83" s="246"/>
      <c r="G83" s="246"/>
      <c r="H83" s="246"/>
      <c r="I83" s="246"/>
      <c r="J83" s="16"/>
      <c r="K83" s="16"/>
    </row>
    <row r="84" spans="1:15" ht="15" customHeight="1" x14ac:dyDescent="0.25">
      <c r="A84" s="224" t="s">
        <v>113</v>
      </c>
      <c r="B84" s="225"/>
      <c r="C84" s="225"/>
      <c r="D84" s="225"/>
      <c r="E84" s="225"/>
      <c r="F84" s="225"/>
      <c r="G84" s="225"/>
      <c r="H84" s="225"/>
      <c r="I84" s="226"/>
      <c r="J84" s="16"/>
      <c r="K84" s="16"/>
    </row>
    <row r="85" spans="1:15" ht="15" customHeight="1" x14ac:dyDescent="0.25">
      <c r="A85" s="269" t="s">
        <v>114</v>
      </c>
      <c r="B85" s="270"/>
      <c r="C85" s="270"/>
      <c r="D85" s="270"/>
      <c r="E85" s="270"/>
      <c r="F85" s="270"/>
      <c r="G85" s="270"/>
      <c r="H85" s="270"/>
      <c r="I85" s="271"/>
      <c r="J85" s="16"/>
      <c r="K85" s="16"/>
    </row>
    <row r="86" spans="1:15" ht="15" customHeight="1" x14ac:dyDescent="0.25">
      <c r="A86" s="43" t="s">
        <v>115</v>
      </c>
      <c r="B86" s="61" t="s">
        <v>116</v>
      </c>
      <c r="C86" s="60"/>
      <c r="D86" s="60"/>
      <c r="E86" s="60"/>
      <c r="F86" s="60"/>
      <c r="G86" s="60"/>
      <c r="H86" s="43" t="s">
        <v>71</v>
      </c>
      <c r="I86" s="43" t="s">
        <v>52</v>
      </c>
      <c r="J86" s="16"/>
      <c r="K86" s="16"/>
    </row>
    <row r="87" spans="1:15" ht="15" customHeight="1" x14ac:dyDescent="0.25">
      <c r="A87" s="27" t="s">
        <v>30</v>
      </c>
      <c r="B87" s="63" t="s">
        <v>178</v>
      </c>
      <c r="C87" s="64"/>
      <c r="D87" s="64"/>
      <c r="E87" s="64"/>
      <c r="F87" s="64"/>
      <c r="G87" s="64"/>
      <c r="H87" s="56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156" t="s">
        <v>32</v>
      </c>
      <c r="B88" s="157" t="s">
        <v>117</v>
      </c>
      <c r="C88" s="158"/>
      <c r="D88" s="158"/>
      <c r="E88" s="158"/>
      <c r="F88" s="158"/>
      <c r="G88" s="158"/>
      <c r="H88" s="168">
        <f>(1/30/12)</f>
        <v>2.7777777777777779E-3</v>
      </c>
      <c r="I88" s="170">
        <f t="shared" ref="I88:I92" si="2">H88*$H$34</f>
        <v>6.9052777777777781</v>
      </c>
      <c r="J88" s="333"/>
      <c r="K88" s="103"/>
      <c r="L88" s="14"/>
      <c r="M88" s="14"/>
      <c r="O88" s="65"/>
    </row>
    <row r="89" spans="1:15" ht="15" customHeight="1" x14ac:dyDescent="0.25">
      <c r="A89" s="156" t="s">
        <v>35</v>
      </c>
      <c r="B89" s="157" t="s">
        <v>118</v>
      </c>
      <c r="C89" s="158"/>
      <c r="D89" s="158"/>
      <c r="E89" s="158"/>
      <c r="F89" s="158"/>
      <c r="G89" s="158"/>
      <c r="H89" s="168">
        <f>0.0162*0.5*(5/30/12)</f>
        <v>1.1249999999999998E-4</v>
      </c>
      <c r="I89" s="170">
        <f t="shared" si="2"/>
        <v>0.27966374999999999</v>
      </c>
      <c r="J89" s="333"/>
      <c r="K89" s="104"/>
    </row>
    <row r="90" spans="1:15" ht="15" customHeight="1" x14ac:dyDescent="0.25">
      <c r="A90" s="156" t="s">
        <v>37</v>
      </c>
      <c r="B90" s="157" t="s">
        <v>119</v>
      </c>
      <c r="C90" s="158"/>
      <c r="D90" s="158"/>
      <c r="E90" s="158"/>
      <c r="F90" s="158"/>
      <c r="G90" s="158"/>
      <c r="H90" s="168">
        <f>(1/12+1/36)*(4/12)*0.5*0.0162</f>
        <v>2.9999999999999997E-4</v>
      </c>
      <c r="I90" s="170">
        <f t="shared" si="2"/>
        <v>0.74576999999999993</v>
      </c>
      <c r="J90" s="333"/>
      <c r="K90" s="16"/>
    </row>
    <row r="91" spans="1:15" ht="15" customHeight="1" x14ac:dyDescent="0.25">
      <c r="A91" s="156" t="s">
        <v>60</v>
      </c>
      <c r="B91" s="157" t="s">
        <v>120</v>
      </c>
      <c r="C91" s="158"/>
      <c r="D91" s="158"/>
      <c r="E91" s="158"/>
      <c r="F91" s="158"/>
      <c r="G91" s="158"/>
      <c r="H91" s="168">
        <f>(5/30/12)</f>
        <v>1.3888888888888888E-2</v>
      </c>
      <c r="I91" s="170">
        <f t="shared" si="2"/>
        <v>34.526388888888889</v>
      </c>
      <c r="J91" s="333"/>
      <c r="K91" s="16"/>
      <c r="M91" s="69"/>
    </row>
    <row r="92" spans="1:15" ht="15" customHeight="1" x14ac:dyDescent="0.25">
      <c r="A92" s="156" t="s">
        <v>62</v>
      </c>
      <c r="B92" s="157" t="s">
        <v>121</v>
      </c>
      <c r="C92" s="158"/>
      <c r="D92" s="158"/>
      <c r="E92" s="158"/>
      <c r="F92" s="158"/>
      <c r="G92" s="158"/>
      <c r="H92" s="168">
        <f>(15/30/12)*0.0122</f>
        <v>5.0833333333333329E-4</v>
      </c>
      <c r="I92" s="170">
        <f t="shared" si="2"/>
        <v>1.2636658333333333</v>
      </c>
      <c r="J92" s="333"/>
      <c r="K92" s="16"/>
    </row>
    <row r="93" spans="1:15" ht="15" customHeight="1" x14ac:dyDescent="0.25">
      <c r="A93" s="27"/>
      <c r="B93" s="63"/>
      <c r="C93" s="64"/>
      <c r="D93" s="64"/>
      <c r="E93" s="64"/>
      <c r="F93" s="64"/>
      <c r="G93" s="64"/>
      <c r="H93" s="56"/>
      <c r="I93" s="34">
        <f t="shared" ref="I93:I97" si="3">H93*$H$34</f>
        <v>0</v>
      </c>
      <c r="J93" s="16"/>
      <c r="K93" s="16"/>
    </row>
    <row r="94" spans="1:15" ht="15" customHeight="1" x14ac:dyDescent="0.25">
      <c r="A94" s="27"/>
      <c r="B94" s="63"/>
      <c r="C94" s="64"/>
      <c r="D94" s="64"/>
      <c r="E94" s="64"/>
      <c r="F94" s="64"/>
      <c r="G94" s="64"/>
      <c r="H94" s="56"/>
      <c r="I94" s="34">
        <f t="shared" si="3"/>
        <v>0</v>
      </c>
      <c r="J94" s="16"/>
      <c r="K94" s="16"/>
    </row>
    <row r="95" spans="1:15" ht="15" customHeight="1" x14ac:dyDescent="0.25">
      <c r="A95" s="27"/>
      <c r="B95" s="63"/>
      <c r="C95" s="64"/>
      <c r="D95" s="64"/>
      <c r="E95" s="64"/>
      <c r="F95" s="64"/>
      <c r="G95" s="64"/>
      <c r="H95" s="56"/>
      <c r="I95" s="34">
        <f t="shared" si="3"/>
        <v>0</v>
      </c>
      <c r="J95" s="16"/>
      <c r="K95" s="16"/>
    </row>
    <row r="96" spans="1:15" ht="15" customHeight="1" x14ac:dyDescent="0.25">
      <c r="A96" s="27"/>
      <c r="B96" s="63"/>
      <c r="C96" s="64"/>
      <c r="D96" s="64"/>
      <c r="E96" s="64"/>
      <c r="F96" s="64"/>
      <c r="G96" s="64"/>
      <c r="H96" s="56"/>
      <c r="I96" s="34">
        <f t="shared" si="3"/>
        <v>0</v>
      </c>
      <c r="J96" s="16"/>
      <c r="K96" s="16"/>
    </row>
    <row r="97" spans="1:11" ht="15" customHeight="1" x14ac:dyDescent="0.25">
      <c r="A97" s="27"/>
      <c r="B97" s="63"/>
      <c r="C97" s="64"/>
      <c r="D97" s="64"/>
      <c r="E97" s="64"/>
      <c r="F97" s="64"/>
      <c r="G97" s="64"/>
      <c r="H97" s="56"/>
      <c r="I97" s="34">
        <f t="shared" si="3"/>
        <v>0</v>
      </c>
      <c r="J97" s="16"/>
      <c r="K97" s="16"/>
    </row>
    <row r="98" spans="1:11" ht="15" customHeight="1" x14ac:dyDescent="0.25">
      <c r="A98" s="239" t="s">
        <v>123</v>
      </c>
      <c r="B98" s="240"/>
      <c r="C98" s="240"/>
      <c r="D98" s="240"/>
      <c r="E98" s="240"/>
      <c r="F98" s="240"/>
      <c r="G98" s="241"/>
      <c r="H98" s="68">
        <f>SUM(H87:H97)</f>
        <v>3.3791203703703705E-2</v>
      </c>
      <c r="I98" s="34"/>
      <c r="J98" s="16"/>
      <c r="K98" s="16"/>
    </row>
    <row r="99" spans="1:11" ht="15" customHeight="1" x14ac:dyDescent="0.25">
      <c r="A99" s="27"/>
      <c r="B99" s="88"/>
      <c r="C99" s="64"/>
      <c r="D99" s="64"/>
      <c r="E99" s="64"/>
      <c r="F99" s="64"/>
      <c r="G99" s="64"/>
      <c r="H99" s="56"/>
      <c r="I99" s="34"/>
      <c r="J99" s="16"/>
      <c r="K99" s="16"/>
    </row>
    <row r="100" spans="1:11" ht="15" customHeight="1" x14ac:dyDescent="0.25">
      <c r="A100" s="27" t="s">
        <v>124</v>
      </c>
      <c r="B100" s="63" t="s">
        <v>162</v>
      </c>
      <c r="C100" s="64"/>
      <c r="D100" s="64"/>
      <c r="E100" s="64"/>
      <c r="F100" s="64"/>
      <c r="G100" s="64"/>
      <c r="H100" s="56">
        <f>H53</f>
        <v>0.34941000000000005</v>
      </c>
      <c r="I100" s="34">
        <f>H100*SUM(I87:I90)</f>
        <v>16.845579713531947</v>
      </c>
      <c r="J100" s="16"/>
      <c r="K100" s="16"/>
    </row>
    <row r="101" spans="1:11" ht="15" customHeight="1" x14ac:dyDescent="0.25">
      <c r="A101" s="239" t="s">
        <v>74</v>
      </c>
      <c r="B101" s="240"/>
      <c r="C101" s="240"/>
      <c r="D101" s="240"/>
      <c r="E101" s="240"/>
      <c r="F101" s="240"/>
      <c r="G101" s="241"/>
      <c r="H101" s="45">
        <f>H98+H99+H100</f>
        <v>0.38320120370370375</v>
      </c>
      <c r="I101" s="44">
        <f>SUM(I87:I97,I99:I100)</f>
        <v>100.84713300056899</v>
      </c>
      <c r="J101" s="16"/>
      <c r="K101" s="16"/>
    </row>
    <row r="102" spans="1:11" ht="15" customHeight="1" x14ac:dyDescent="0.25">
      <c r="A102" s="242"/>
      <c r="B102" s="242"/>
      <c r="C102" s="242"/>
      <c r="D102" s="242"/>
      <c r="E102" s="242"/>
      <c r="F102" s="242"/>
      <c r="G102" s="242"/>
      <c r="H102" s="242"/>
      <c r="I102" s="242"/>
      <c r="J102" s="16"/>
      <c r="K102" s="16"/>
    </row>
    <row r="103" spans="1:11" ht="15" customHeight="1" x14ac:dyDescent="0.25">
      <c r="A103" s="243" t="s">
        <v>126</v>
      </c>
      <c r="B103" s="243"/>
      <c r="C103" s="243"/>
      <c r="D103" s="243"/>
      <c r="E103" s="243"/>
      <c r="F103" s="243"/>
      <c r="G103" s="243"/>
      <c r="H103" s="243"/>
      <c r="I103" s="243"/>
      <c r="J103" s="16"/>
      <c r="K103" s="16"/>
    </row>
    <row r="104" spans="1:11" ht="15" customHeight="1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16"/>
      <c r="K104" s="16"/>
    </row>
    <row r="105" spans="1:11" ht="15" customHeight="1" x14ac:dyDescent="0.25">
      <c r="A105" s="42">
        <v>4</v>
      </c>
      <c r="B105" s="96" t="s">
        <v>102</v>
      </c>
      <c r="C105" s="97"/>
      <c r="D105" s="97"/>
      <c r="E105" s="97"/>
      <c r="F105" s="97"/>
      <c r="G105" s="97"/>
      <c r="H105" s="211" t="s">
        <v>52</v>
      </c>
      <c r="I105" s="211"/>
      <c r="J105" s="16"/>
      <c r="K105" s="16"/>
    </row>
    <row r="106" spans="1:11" ht="15" customHeight="1" x14ac:dyDescent="0.25">
      <c r="A106" s="28" t="s">
        <v>115</v>
      </c>
      <c r="B106" s="94" t="s">
        <v>127</v>
      </c>
      <c r="C106" s="95"/>
      <c r="D106" s="95"/>
      <c r="E106" s="95"/>
      <c r="F106" s="95"/>
      <c r="G106" s="95"/>
      <c r="H106" s="210">
        <f>I101</f>
        <v>100.84713300056899</v>
      </c>
      <c r="I106" s="210"/>
      <c r="J106" s="16"/>
      <c r="K106" s="16"/>
    </row>
    <row r="107" spans="1:11" ht="15" customHeight="1" x14ac:dyDescent="0.25">
      <c r="A107" s="61" t="s">
        <v>74</v>
      </c>
      <c r="B107" s="60"/>
      <c r="C107" s="60"/>
      <c r="D107" s="60"/>
      <c r="E107" s="60"/>
      <c r="F107" s="60"/>
      <c r="G107" s="60"/>
      <c r="H107" s="245">
        <f>SUM(H106:I106)</f>
        <v>100.84713300056899</v>
      </c>
      <c r="I107" s="245"/>
      <c r="J107" s="16"/>
      <c r="K107" s="16"/>
    </row>
    <row r="108" spans="1:11" ht="15" customHeight="1" x14ac:dyDescent="0.25">
      <c r="A108" s="236"/>
      <c r="B108" s="236"/>
      <c r="C108" s="236"/>
      <c r="D108" s="236"/>
      <c r="E108" s="236"/>
      <c r="F108" s="236"/>
      <c r="G108" s="236"/>
      <c r="H108" s="236"/>
      <c r="I108" s="236"/>
      <c r="J108" s="16"/>
      <c r="K108" s="16"/>
    </row>
    <row r="109" spans="1:11" ht="15" customHeight="1" x14ac:dyDescent="0.25">
      <c r="A109" s="224" t="s">
        <v>128</v>
      </c>
      <c r="B109" s="225"/>
      <c r="C109" s="225"/>
      <c r="D109" s="225"/>
      <c r="E109" s="225"/>
      <c r="F109" s="225"/>
      <c r="G109" s="225"/>
      <c r="H109" s="225"/>
      <c r="I109" s="226"/>
      <c r="J109" s="16"/>
      <c r="K109" s="16"/>
    </row>
    <row r="110" spans="1:11" ht="15" customHeight="1" x14ac:dyDescent="0.25">
      <c r="A110" s="43">
        <v>5</v>
      </c>
      <c r="B110" s="237" t="s">
        <v>129</v>
      </c>
      <c r="C110" s="237"/>
      <c r="D110" s="237"/>
      <c r="E110" s="237"/>
      <c r="F110" s="237"/>
      <c r="G110" s="237"/>
      <c r="H110" s="238" t="s">
        <v>52</v>
      </c>
      <c r="I110" s="238"/>
      <c r="J110" s="16"/>
      <c r="K110" s="16"/>
    </row>
    <row r="111" spans="1:11" ht="15" customHeight="1" x14ac:dyDescent="0.25">
      <c r="A111" s="28" t="s">
        <v>30</v>
      </c>
      <c r="B111" s="228" t="s">
        <v>130</v>
      </c>
      <c r="C111" s="229"/>
      <c r="D111" s="229"/>
      <c r="E111" s="229"/>
      <c r="F111" s="229"/>
      <c r="G111" s="230"/>
      <c r="H111" s="231">
        <v>0</v>
      </c>
      <c r="I111" s="231"/>
      <c r="J111" s="317"/>
      <c r="K111" s="16"/>
    </row>
    <row r="112" spans="1:11" ht="15" customHeight="1" x14ac:dyDescent="0.25">
      <c r="A112" s="28" t="s">
        <v>32</v>
      </c>
      <c r="B112" s="233" t="s">
        <v>131</v>
      </c>
      <c r="C112" s="234"/>
      <c r="D112" s="234"/>
      <c r="E112" s="234"/>
      <c r="F112" s="234"/>
      <c r="G112" s="235"/>
      <c r="H112" s="231">
        <v>0</v>
      </c>
      <c r="I112" s="231"/>
      <c r="J112" s="317"/>
      <c r="K112" s="16"/>
    </row>
    <row r="113" spans="1:12" ht="15" customHeight="1" x14ac:dyDescent="0.25">
      <c r="A113" s="211" t="s">
        <v>26</v>
      </c>
      <c r="B113" s="211"/>
      <c r="C113" s="211"/>
      <c r="D113" s="211"/>
      <c r="E113" s="211"/>
      <c r="F113" s="211"/>
      <c r="G113" s="211"/>
      <c r="H113" s="213">
        <f>SUM(H111:I112)</f>
        <v>0</v>
      </c>
      <c r="I113" s="213"/>
      <c r="J113" s="16"/>
      <c r="K113" s="16"/>
    </row>
    <row r="114" spans="1:12" ht="15" customHeight="1" x14ac:dyDescent="0.25">
      <c r="A114" s="223"/>
      <c r="B114" s="223"/>
      <c r="C114" s="223"/>
      <c r="D114" s="223"/>
      <c r="E114" s="223"/>
      <c r="F114" s="223"/>
      <c r="G114" s="223"/>
      <c r="H114" s="223"/>
      <c r="I114" s="223"/>
      <c r="J114" s="16"/>
      <c r="K114" s="16"/>
    </row>
    <row r="115" spans="1:12" ht="15" customHeight="1" x14ac:dyDescent="0.25">
      <c r="A115" s="224" t="s">
        <v>133</v>
      </c>
      <c r="B115" s="225"/>
      <c r="C115" s="225"/>
      <c r="D115" s="225"/>
      <c r="E115" s="225"/>
      <c r="F115" s="225"/>
      <c r="G115" s="225"/>
      <c r="H115" s="225"/>
      <c r="I115" s="226"/>
      <c r="J115" s="16"/>
      <c r="K115" s="16"/>
    </row>
    <row r="116" spans="1:12" ht="15" customHeight="1" x14ac:dyDescent="0.25">
      <c r="A116" s="42">
        <v>6</v>
      </c>
      <c r="B116" s="227" t="s">
        <v>134</v>
      </c>
      <c r="C116" s="227"/>
      <c r="D116" s="227"/>
      <c r="E116" s="227"/>
      <c r="F116" s="227"/>
      <c r="G116" s="227"/>
      <c r="H116" s="42" t="s">
        <v>71</v>
      </c>
      <c r="I116" s="42" t="s">
        <v>52</v>
      </c>
      <c r="J116" s="16"/>
      <c r="K116" s="16"/>
    </row>
    <row r="117" spans="1:12" ht="15" customHeight="1" x14ac:dyDescent="0.25">
      <c r="A117" s="159" t="s">
        <v>30</v>
      </c>
      <c r="B117" s="216" t="s">
        <v>135</v>
      </c>
      <c r="C117" s="216"/>
      <c r="D117" s="216"/>
      <c r="E117" s="216"/>
      <c r="F117" s="216"/>
      <c r="G117" s="216"/>
      <c r="H117" s="171">
        <v>1.4999999999999999E-2</v>
      </c>
      <c r="I117" s="172">
        <f>H133*H117</f>
        <v>71.398612591807364</v>
      </c>
      <c r="J117" s="16"/>
      <c r="K117" s="16"/>
      <c r="L117" s="54"/>
    </row>
    <row r="118" spans="1:12" ht="15" customHeight="1" x14ac:dyDescent="0.25">
      <c r="A118" s="159" t="s">
        <v>32</v>
      </c>
      <c r="B118" s="216" t="s">
        <v>136</v>
      </c>
      <c r="C118" s="216"/>
      <c r="D118" s="216"/>
      <c r="E118" s="216"/>
      <c r="F118" s="216"/>
      <c r="G118" s="216"/>
      <c r="H118" s="171">
        <v>2.1000000000000001E-2</v>
      </c>
      <c r="I118" s="172">
        <f>(I117+H133)*H118</f>
        <v>101.45742849295827</v>
      </c>
      <c r="J118" s="16"/>
      <c r="K118" s="16"/>
      <c r="L118" s="53"/>
    </row>
    <row r="119" spans="1:12" ht="15" customHeight="1" x14ac:dyDescent="0.25">
      <c r="A119" s="28" t="s">
        <v>35</v>
      </c>
      <c r="B119" s="209" t="s">
        <v>137</v>
      </c>
      <c r="C119" s="209"/>
      <c r="D119" s="209"/>
      <c r="E119" s="209"/>
      <c r="F119" s="209"/>
      <c r="G119" s="209"/>
      <c r="H119" s="38">
        <f>SUM(H120:H122)</f>
        <v>8.6499999999999994E-2</v>
      </c>
      <c r="I119" s="105">
        <f>((H133+I117+I118)/(1-H119))*H119</f>
        <v>467.08707918254481</v>
      </c>
      <c r="J119" s="16"/>
      <c r="K119" s="16"/>
    </row>
    <row r="120" spans="1:12" ht="15" customHeight="1" x14ac:dyDescent="0.25">
      <c r="A120" s="232" t="s">
        <v>138</v>
      </c>
      <c r="B120" s="232"/>
      <c r="C120" s="218" t="s">
        <v>139</v>
      </c>
      <c r="D120" s="160" t="s">
        <v>140</v>
      </c>
      <c r="E120" s="161"/>
      <c r="F120" s="161"/>
      <c r="G120" s="162"/>
      <c r="H120" s="171">
        <v>6.4999999999999997E-3</v>
      </c>
      <c r="I120" s="172">
        <f>((H133+I117+I118)/(1-H119))*H120</f>
        <v>35.099029071520711</v>
      </c>
      <c r="J120" s="16"/>
      <c r="K120" s="16"/>
    </row>
    <row r="121" spans="1:12" ht="15" customHeight="1" x14ac:dyDescent="0.25">
      <c r="A121" s="232" t="s">
        <v>141</v>
      </c>
      <c r="B121" s="232"/>
      <c r="C121" s="219"/>
      <c r="D121" s="160" t="s">
        <v>142</v>
      </c>
      <c r="E121" s="161"/>
      <c r="F121" s="161"/>
      <c r="G121" s="162"/>
      <c r="H121" s="171">
        <v>0.03</v>
      </c>
      <c r="I121" s="172">
        <f>((H133+I117+I118)/(1-H119))*H121</f>
        <v>161.99551879163405</v>
      </c>
      <c r="J121" s="16"/>
      <c r="K121" s="16"/>
    </row>
    <row r="122" spans="1:12" ht="15" customHeight="1" x14ac:dyDescent="0.25">
      <c r="A122" s="232" t="s">
        <v>143</v>
      </c>
      <c r="B122" s="232"/>
      <c r="C122" s="39" t="s">
        <v>144</v>
      </c>
      <c r="D122" s="29" t="s">
        <v>145</v>
      </c>
      <c r="E122" s="30"/>
      <c r="F122" s="30"/>
      <c r="G122" s="32"/>
      <c r="H122" s="38">
        <v>0.05</v>
      </c>
      <c r="I122" s="105">
        <f>((H133+I117+I118)/(1-H119))*H122</f>
        <v>269.99253131939008</v>
      </c>
      <c r="J122" s="16"/>
      <c r="K122" s="16"/>
    </row>
    <row r="123" spans="1:12" ht="15" customHeight="1" x14ac:dyDescent="0.25">
      <c r="A123" s="211" t="s">
        <v>26</v>
      </c>
      <c r="B123" s="211"/>
      <c r="C123" s="211"/>
      <c r="D123" s="211"/>
      <c r="E123" s="211"/>
      <c r="F123" s="211"/>
      <c r="G123" s="211"/>
      <c r="H123" s="41">
        <f>H119+H118+H117</f>
        <v>0.1225</v>
      </c>
      <c r="I123" s="40">
        <f>SUM(I117:I119)</f>
        <v>639.94312026731041</v>
      </c>
      <c r="J123" s="16"/>
      <c r="K123" s="16"/>
    </row>
    <row r="124" spans="1:12" ht="15" customHeight="1" x14ac:dyDescent="0.25">
      <c r="A124" s="208"/>
      <c r="B124" s="208"/>
      <c r="C124" s="208"/>
      <c r="D124" s="208"/>
      <c r="E124" s="208"/>
      <c r="F124" s="208"/>
      <c r="G124" s="208"/>
      <c r="H124" s="208"/>
      <c r="I124" s="208"/>
      <c r="J124" s="16"/>
      <c r="K124" s="16"/>
    </row>
    <row r="125" spans="1:12" ht="15" customHeight="1" x14ac:dyDescent="0.25">
      <c r="A125" s="214" t="s">
        <v>146</v>
      </c>
      <c r="B125" s="214"/>
      <c r="C125" s="214"/>
      <c r="D125" s="214"/>
      <c r="E125" s="214"/>
      <c r="F125" s="214"/>
      <c r="G125" s="214"/>
      <c r="H125" s="214"/>
      <c r="I125" s="214"/>
      <c r="J125" s="16"/>
      <c r="K125" s="16"/>
    </row>
    <row r="126" spans="1:12" ht="15" customHeight="1" x14ac:dyDescent="0.25">
      <c r="A126" s="215"/>
      <c r="B126" s="215"/>
      <c r="C126" s="215"/>
      <c r="D126" s="215"/>
      <c r="E126" s="215"/>
      <c r="F126" s="215"/>
      <c r="G126" s="215"/>
      <c r="H126" s="215"/>
      <c r="I126" s="215"/>
      <c r="J126" s="16"/>
      <c r="K126" s="16"/>
    </row>
    <row r="127" spans="1:12" ht="15" customHeight="1" x14ac:dyDescent="0.25">
      <c r="A127" s="211" t="s">
        <v>147</v>
      </c>
      <c r="B127" s="211"/>
      <c r="C127" s="211"/>
      <c r="D127" s="211"/>
      <c r="E127" s="211"/>
      <c r="F127" s="211"/>
      <c r="G127" s="211"/>
      <c r="H127" s="211" t="s">
        <v>52</v>
      </c>
      <c r="I127" s="211"/>
      <c r="J127" s="16"/>
      <c r="K127" s="16"/>
    </row>
    <row r="128" spans="1:12" ht="15" customHeight="1" x14ac:dyDescent="0.25">
      <c r="A128" s="28" t="s">
        <v>30</v>
      </c>
      <c r="B128" s="209" t="s">
        <v>148</v>
      </c>
      <c r="C128" s="209"/>
      <c r="D128" s="209"/>
      <c r="E128" s="209"/>
      <c r="F128" s="209"/>
      <c r="G128" s="209"/>
      <c r="H128" s="210">
        <f>H34</f>
        <v>2485.9</v>
      </c>
      <c r="I128" s="210"/>
      <c r="J128" s="16"/>
      <c r="K128" s="16"/>
    </row>
    <row r="129" spans="1:11" ht="15" customHeight="1" x14ac:dyDescent="0.25">
      <c r="A129" s="28" t="s">
        <v>32</v>
      </c>
      <c r="B129" s="209" t="s">
        <v>149</v>
      </c>
      <c r="C129" s="209"/>
      <c r="D129" s="209"/>
      <c r="E129" s="209"/>
      <c r="F129" s="209"/>
      <c r="G129" s="209"/>
      <c r="H129" s="210">
        <f>H72</f>
        <v>2011.0460644171446</v>
      </c>
      <c r="I129" s="210"/>
      <c r="J129" s="16"/>
      <c r="K129" s="16"/>
    </row>
    <row r="130" spans="1:11" ht="15" customHeight="1" x14ac:dyDescent="0.25">
      <c r="A130" s="28" t="s">
        <v>35</v>
      </c>
      <c r="B130" s="209" t="s">
        <v>150</v>
      </c>
      <c r="C130" s="209"/>
      <c r="D130" s="209"/>
      <c r="E130" s="209"/>
      <c r="F130" s="209"/>
      <c r="G130" s="209"/>
      <c r="H130" s="210">
        <f>H82</f>
        <v>162.11430870277781</v>
      </c>
      <c r="I130" s="210"/>
      <c r="J130" s="16"/>
      <c r="K130" s="16"/>
    </row>
    <row r="131" spans="1:11" ht="15" customHeight="1" x14ac:dyDescent="0.25">
      <c r="A131" s="28" t="s">
        <v>37</v>
      </c>
      <c r="B131" s="209" t="s">
        <v>151</v>
      </c>
      <c r="C131" s="209"/>
      <c r="D131" s="209"/>
      <c r="E131" s="209"/>
      <c r="F131" s="209"/>
      <c r="G131" s="209"/>
      <c r="H131" s="210">
        <f>H107</f>
        <v>100.84713300056899</v>
      </c>
      <c r="I131" s="210"/>
      <c r="J131" s="16"/>
      <c r="K131" s="16"/>
    </row>
    <row r="132" spans="1:11" ht="15" customHeight="1" x14ac:dyDescent="0.25">
      <c r="A132" s="28" t="s">
        <v>60</v>
      </c>
      <c r="B132" s="209" t="s">
        <v>152</v>
      </c>
      <c r="C132" s="209"/>
      <c r="D132" s="209"/>
      <c r="E132" s="209"/>
      <c r="F132" s="209"/>
      <c r="G132" s="209"/>
      <c r="H132" s="210">
        <f>H113</f>
        <v>0</v>
      </c>
      <c r="I132" s="210"/>
      <c r="J132" s="16"/>
      <c r="K132" s="16"/>
    </row>
    <row r="133" spans="1:11" ht="15" customHeight="1" x14ac:dyDescent="0.25">
      <c r="A133" s="211" t="s">
        <v>153</v>
      </c>
      <c r="B133" s="211"/>
      <c r="C133" s="211"/>
      <c r="D133" s="211"/>
      <c r="E133" s="211"/>
      <c r="F133" s="211"/>
      <c r="G133" s="211"/>
      <c r="H133" s="213">
        <f>SUM(H128:I132)</f>
        <v>4759.9075061204912</v>
      </c>
      <c r="I133" s="213"/>
      <c r="J133" s="16"/>
      <c r="K133" s="16"/>
    </row>
    <row r="134" spans="1:11" ht="15" customHeight="1" x14ac:dyDescent="0.25">
      <c r="A134" s="28" t="s">
        <v>62</v>
      </c>
      <c r="B134" s="209" t="s">
        <v>154</v>
      </c>
      <c r="C134" s="209"/>
      <c r="D134" s="209"/>
      <c r="E134" s="209"/>
      <c r="F134" s="209"/>
      <c r="G134" s="209"/>
      <c r="H134" s="210">
        <f>I123</f>
        <v>639.94312026731041</v>
      </c>
      <c r="I134" s="210"/>
      <c r="J134" s="16"/>
      <c r="K134" s="16"/>
    </row>
    <row r="135" spans="1:11" ht="15" customHeight="1" x14ac:dyDescent="0.25">
      <c r="A135" s="211" t="s">
        <v>155</v>
      </c>
      <c r="B135" s="211"/>
      <c r="C135" s="211"/>
      <c r="D135" s="211"/>
      <c r="E135" s="211"/>
      <c r="F135" s="211"/>
      <c r="G135" s="211"/>
      <c r="H135" s="212">
        <f>(H133+H134)</f>
        <v>5399.8506263878016</v>
      </c>
      <c r="I135" s="212"/>
      <c r="J135" s="16"/>
      <c r="K135" s="16"/>
    </row>
    <row r="136" spans="1:11" ht="15" customHeight="1" x14ac:dyDescent="0.25">
      <c r="A136" s="208"/>
      <c r="B136" s="208"/>
      <c r="C136" s="208"/>
      <c r="D136" s="208"/>
      <c r="E136" s="208"/>
      <c r="F136" s="208"/>
      <c r="G136" s="208"/>
      <c r="H136" s="208"/>
      <c r="I136" s="208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156</v>
      </c>
      <c r="C139" s="12">
        <v>4.1999999999999997E-3</v>
      </c>
    </row>
    <row r="140" spans="1:11" ht="15" hidden="1" customHeight="1" x14ac:dyDescent="0.25">
      <c r="B140" s="13" t="s">
        <v>136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14" t="s">
        <v>157</v>
      </c>
      <c r="B145" s="214"/>
      <c r="C145" s="214"/>
      <c r="D145" s="214"/>
      <c r="E145" s="214"/>
      <c r="F145" s="214"/>
      <c r="G145" s="214"/>
      <c r="H145" s="214"/>
      <c r="I145" s="214"/>
      <c r="K145" s="49"/>
    </row>
    <row r="146" spans="1:11" ht="15" customHeight="1" x14ac:dyDescent="0.25">
      <c r="A146" s="98"/>
      <c r="B146" s="98"/>
      <c r="C146" s="98"/>
      <c r="D146" s="98"/>
      <c r="E146" s="98"/>
      <c r="F146" s="98"/>
      <c r="G146" s="98"/>
      <c r="H146" s="98"/>
      <c r="I146" s="98"/>
    </row>
    <row r="147" spans="1:11" ht="15" customHeight="1" x14ac:dyDescent="0.25">
      <c r="A147" s="211" t="s">
        <v>158</v>
      </c>
      <c r="B147" s="211"/>
      <c r="C147" s="211"/>
      <c r="D147" s="211"/>
      <c r="E147" s="211"/>
      <c r="F147" s="211"/>
      <c r="G147" s="211"/>
      <c r="H147" s="211" t="s">
        <v>52</v>
      </c>
      <c r="I147" s="211"/>
    </row>
    <row r="148" spans="1:11" ht="15" customHeight="1" x14ac:dyDescent="0.25">
      <c r="A148" s="28" t="s">
        <v>30</v>
      </c>
      <c r="B148" s="209" t="s">
        <v>159</v>
      </c>
      <c r="C148" s="209"/>
      <c r="D148" s="209"/>
      <c r="E148" s="209"/>
      <c r="F148" s="209"/>
      <c r="G148" s="209"/>
      <c r="H148" s="210">
        <f>I39</f>
        <v>207.07547</v>
      </c>
      <c r="I148" s="210"/>
    </row>
    <row r="149" spans="1:11" ht="15" customHeight="1" x14ac:dyDescent="0.25">
      <c r="A149" s="28" t="s">
        <v>32</v>
      </c>
      <c r="B149" s="209" t="s">
        <v>181</v>
      </c>
      <c r="C149" s="209"/>
      <c r="D149" s="209"/>
      <c r="E149" s="209"/>
      <c r="F149" s="209"/>
      <c r="G149" s="209"/>
      <c r="H149" s="210">
        <f>I40</f>
        <v>276.21111111111111</v>
      </c>
      <c r="I149" s="210"/>
    </row>
    <row r="150" spans="1:11" ht="15" customHeight="1" x14ac:dyDescent="0.25">
      <c r="A150" s="28" t="s">
        <v>35</v>
      </c>
      <c r="B150" s="209" t="s">
        <v>160</v>
      </c>
      <c r="C150" s="209"/>
      <c r="D150" s="209"/>
      <c r="E150" s="209"/>
      <c r="F150" s="209"/>
      <c r="G150" s="209"/>
      <c r="H150" s="290">
        <f>H82</f>
        <v>162.11430870277781</v>
      </c>
      <c r="I150" s="291"/>
    </row>
    <row r="151" spans="1:11" ht="15" customHeight="1" x14ac:dyDescent="0.25">
      <c r="A151" s="28" t="s">
        <v>37</v>
      </c>
      <c r="B151" s="209" t="s">
        <v>176</v>
      </c>
      <c r="C151" s="209"/>
      <c r="D151" s="209"/>
      <c r="E151" s="209"/>
      <c r="F151" s="209"/>
      <c r="G151" s="209"/>
      <c r="H151" s="290">
        <f>I101</f>
        <v>100.84713300056899</v>
      </c>
      <c r="I151" s="291"/>
    </row>
    <row r="152" spans="1:11" ht="15" customHeight="1" x14ac:dyDescent="0.25">
      <c r="A152" s="239" t="s">
        <v>161</v>
      </c>
      <c r="B152" s="240"/>
      <c r="C152" s="240"/>
      <c r="D152" s="240"/>
      <c r="E152" s="240"/>
      <c r="F152" s="240"/>
      <c r="G152" s="241"/>
      <c r="H152" s="328">
        <f>SUM(H148:I151)</f>
        <v>746.24802281445784</v>
      </c>
      <c r="I152" s="329"/>
    </row>
  </sheetData>
  <mergeCells count="173">
    <mergeCell ref="J76:J81"/>
    <mergeCell ref="J88:J92"/>
    <mergeCell ref="J111:J112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21:G21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H113:I113"/>
    <mergeCell ref="A114:I114"/>
    <mergeCell ref="A115:I115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</mergeCells>
  <dataValidations count="1">
    <dataValidation allowBlank="1" sqref="A1 A125" xr:uid="{E0FAA716-C490-4616-8BAE-75CDCAE76F94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55413-4B87-462A-8A78-654572A84B29}">
  <sheetPr>
    <tabColor rgb="FFD60093"/>
  </sheetPr>
  <dimension ref="A1:Q152"/>
  <sheetViews>
    <sheetView showGridLines="0" topLeftCell="A28" zoomScaleNormal="100" zoomScaleSheetLayoutView="100" workbookViewId="0">
      <selection activeCell="H47" sqref="H47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304" t="s">
        <v>27</v>
      </c>
      <c r="B1" s="304"/>
      <c r="C1" s="304"/>
      <c r="D1" s="304"/>
      <c r="E1" s="304"/>
      <c r="F1" s="304"/>
      <c r="G1" s="304"/>
      <c r="H1" s="304"/>
      <c r="I1" s="304"/>
      <c r="J1" s="16"/>
      <c r="K1" s="16"/>
    </row>
    <row r="2" spans="1:11" ht="15" customHeight="1" x14ac:dyDescent="0.25">
      <c r="A2" s="242"/>
      <c r="B2" s="242"/>
      <c r="C2" s="242"/>
      <c r="D2" s="242"/>
      <c r="E2" s="242"/>
      <c r="F2" s="242"/>
      <c r="G2" s="242"/>
      <c r="H2" s="242"/>
      <c r="I2" s="242"/>
      <c r="J2" s="16"/>
      <c r="K2" s="16"/>
    </row>
    <row r="3" spans="1:11" ht="15" customHeight="1" x14ac:dyDescent="0.25">
      <c r="A3" s="19"/>
      <c r="B3" s="20" t="s">
        <v>28</v>
      </c>
      <c r="C3" s="305" t="s">
        <v>255</v>
      </c>
      <c r="D3" s="305"/>
      <c r="E3" s="305"/>
      <c r="F3" s="305"/>
      <c r="G3" s="305"/>
      <c r="H3" s="305"/>
      <c r="I3" s="305"/>
      <c r="J3" s="16"/>
      <c r="K3" s="16"/>
    </row>
    <row r="4" spans="1:11" ht="15" customHeight="1" x14ac:dyDescent="0.25">
      <c r="A4" s="19"/>
      <c r="B4" s="21" t="s">
        <v>256</v>
      </c>
      <c r="C4" s="306"/>
      <c r="D4" s="306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257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42"/>
      <c r="B6" s="242"/>
      <c r="C6" s="242"/>
      <c r="D6" s="242"/>
      <c r="E6" s="242"/>
      <c r="F6" s="242"/>
      <c r="G6" s="242"/>
      <c r="H6" s="242"/>
      <c r="I6" s="242"/>
      <c r="J6" s="16"/>
      <c r="K6" s="16"/>
    </row>
    <row r="7" spans="1:11" ht="15" customHeight="1" x14ac:dyDescent="0.25">
      <c r="A7" s="303" t="s">
        <v>29</v>
      </c>
      <c r="B7" s="303"/>
      <c r="C7" s="303"/>
      <c r="D7" s="303"/>
      <c r="E7" s="303"/>
      <c r="F7" s="303"/>
      <c r="G7" s="303"/>
      <c r="H7" s="303"/>
      <c r="I7" s="303"/>
      <c r="J7" s="16"/>
      <c r="K7" s="16"/>
    </row>
    <row r="8" spans="1:11" ht="15" customHeight="1" x14ac:dyDescent="0.25">
      <c r="A8" s="23" t="s">
        <v>30</v>
      </c>
      <c r="B8" s="279" t="s">
        <v>31</v>
      </c>
      <c r="C8" s="279"/>
      <c r="D8" s="279"/>
      <c r="E8" s="279"/>
      <c r="F8" s="279"/>
      <c r="G8" s="309">
        <v>45439</v>
      </c>
      <c r="H8" s="307"/>
      <c r="I8" s="307"/>
      <c r="J8" s="16"/>
      <c r="K8" s="16"/>
    </row>
    <row r="9" spans="1:11" ht="15" customHeight="1" x14ac:dyDescent="0.25">
      <c r="A9" s="23" t="s">
        <v>32</v>
      </c>
      <c r="B9" s="279" t="s">
        <v>33</v>
      </c>
      <c r="C9" s="279"/>
      <c r="D9" s="279"/>
      <c r="E9" s="279"/>
      <c r="F9" s="279"/>
      <c r="G9" s="310" t="s">
        <v>34</v>
      </c>
      <c r="H9" s="311"/>
      <c r="I9" s="312"/>
      <c r="J9" s="16"/>
      <c r="K9" s="16"/>
    </row>
    <row r="10" spans="1:11" ht="15" customHeight="1" x14ac:dyDescent="0.25">
      <c r="A10" s="24" t="s">
        <v>35</v>
      </c>
      <c r="B10" s="313" t="s">
        <v>36</v>
      </c>
      <c r="C10" s="314"/>
      <c r="D10" s="314"/>
      <c r="E10" s="314"/>
      <c r="F10" s="314"/>
      <c r="G10" s="307" t="s">
        <v>250</v>
      </c>
      <c r="H10" s="307"/>
      <c r="I10" s="307"/>
      <c r="J10" s="16"/>
      <c r="K10" s="16"/>
    </row>
    <row r="11" spans="1:11" ht="15" customHeight="1" x14ac:dyDescent="0.25">
      <c r="A11" s="23" t="s">
        <v>37</v>
      </c>
      <c r="B11" s="25" t="s">
        <v>38</v>
      </c>
      <c r="C11" s="26"/>
      <c r="D11" s="26"/>
      <c r="E11" s="26"/>
      <c r="F11" s="26"/>
      <c r="G11" s="307">
        <v>3</v>
      </c>
      <c r="H11" s="307"/>
      <c r="I11" s="307"/>
      <c r="J11" s="16"/>
      <c r="K11" s="16"/>
    </row>
    <row r="12" spans="1:11" ht="15" customHeight="1" x14ac:dyDescent="0.25">
      <c r="A12" s="303" t="s">
        <v>39</v>
      </c>
      <c r="B12" s="303"/>
      <c r="C12" s="303"/>
      <c r="D12" s="303"/>
      <c r="E12" s="303"/>
      <c r="F12" s="303"/>
      <c r="G12" s="303"/>
      <c r="H12" s="303"/>
      <c r="I12" s="303"/>
      <c r="J12" s="16"/>
      <c r="K12" s="16"/>
    </row>
    <row r="13" spans="1:11" ht="15" customHeight="1" x14ac:dyDescent="0.25">
      <c r="A13" s="23">
        <v>1</v>
      </c>
      <c r="B13" s="279" t="s">
        <v>40</v>
      </c>
      <c r="C13" s="279"/>
      <c r="D13" s="279"/>
      <c r="E13" s="279"/>
      <c r="F13" s="279"/>
      <c r="G13" s="279"/>
      <c r="H13" s="307" t="s">
        <v>4</v>
      </c>
      <c r="I13" s="307"/>
      <c r="J13" s="16"/>
      <c r="K13" s="16"/>
    </row>
    <row r="14" spans="1:11" ht="15" customHeight="1" x14ac:dyDescent="0.25">
      <c r="A14" s="23">
        <v>2</v>
      </c>
      <c r="B14" s="279" t="s">
        <v>41</v>
      </c>
      <c r="C14" s="279"/>
      <c r="D14" s="279"/>
      <c r="E14" s="279"/>
      <c r="F14" s="279"/>
      <c r="G14" s="279"/>
      <c r="H14" s="308">
        <v>1</v>
      </c>
      <c r="I14" s="308"/>
      <c r="J14" s="16"/>
      <c r="K14" s="16"/>
    </row>
    <row r="15" spans="1:11" ht="15" customHeight="1" x14ac:dyDescent="0.25">
      <c r="A15" s="23">
        <v>3</v>
      </c>
      <c r="B15" s="25" t="s">
        <v>42</v>
      </c>
      <c r="C15" s="302" t="s">
        <v>11</v>
      </c>
      <c r="D15" s="302"/>
      <c r="E15" s="302"/>
      <c r="F15" s="302"/>
      <c r="G15" s="302"/>
      <c r="H15" s="302"/>
      <c r="I15" s="302"/>
      <c r="J15" s="16"/>
      <c r="K15" s="16"/>
    </row>
    <row r="16" spans="1:11" ht="15" customHeight="1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16"/>
      <c r="K16" s="16"/>
    </row>
    <row r="17" spans="1:14" ht="15" customHeight="1" x14ac:dyDescent="0.25">
      <c r="A17" s="303" t="s">
        <v>43</v>
      </c>
      <c r="B17" s="303"/>
      <c r="C17" s="303"/>
      <c r="D17" s="303"/>
      <c r="E17" s="303"/>
      <c r="F17" s="303"/>
      <c r="G17" s="303"/>
      <c r="H17" s="303"/>
      <c r="I17" s="303"/>
      <c r="J17" s="16"/>
      <c r="K17" s="16"/>
    </row>
    <row r="18" spans="1:14" ht="15" customHeight="1" x14ac:dyDescent="0.25">
      <c r="A18" s="238" t="s">
        <v>44</v>
      </c>
      <c r="B18" s="238"/>
      <c r="C18" s="238"/>
      <c r="D18" s="238"/>
      <c r="E18" s="238"/>
      <c r="F18" s="238"/>
      <c r="G18" s="238"/>
      <c r="H18" s="238"/>
      <c r="I18" s="238"/>
      <c r="J18" s="16"/>
      <c r="K18" s="16"/>
    </row>
    <row r="19" spans="1:14" x14ac:dyDescent="0.25">
      <c r="A19" s="27">
        <v>1</v>
      </c>
      <c r="B19" s="268" t="s">
        <v>45</v>
      </c>
      <c r="C19" s="268"/>
      <c r="D19" s="268"/>
      <c r="E19" s="268"/>
      <c r="F19" s="268"/>
      <c r="G19" s="268"/>
      <c r="H19" s="300" t="s">
        <v>251</v>
      </c>
      <c r="I19" s="301"/>
      <c r="J19" s="16"/>
      <c r="K19" s="16"/>
    </row>
    <row r="20" spans="1:14" ht="15" customHeight="1" x14ac:dyDescent="0.25">
      <c r="A20" s="27">
        <v>2</v>
      </c>
      <c r="B20" s="268" t="s">
        <v>46</v>
      </c>
      <c r="C20" s="268"/>
      <c r="D20" s="268"/>
      <c r="E20" s="268"/>
      <c r="F20" s="268"/>
      <c r="G20" s="268"/>
      <c r="H20" s="315" t="s">
        <v>253</v>
      </c>
      <c r="I20" s="316"/>
      <c r="J20" s="16"/>
      <c r="K20" s="16"/>
    </row>
    <row r="21" spans="1:14" ht="15" customHeight="1" x14ac:dyDescent="0.25">
      <c r="A21" s="156">
        <v>3</v>
      </c>
      <c r="B21" s="272" t="s">
        <v>47</v>
      </c>
      <c r="C21" s="272"/>
      <c r="D21" s="272"/>
      <c r="E21" s="272"/>
      <c r="F21" s="272"/>
      <c r="G21" s="272"/>
      <c r="H21" s="298">
        <v>2485.9</v>
      </c>
      <c r="I21" s="299"/>
      <c r="J21" s="16"/>
      <c r="K21" s="16"/>
    </row>
    <row r="22" spans="1:14" x14ac:dyDescent="0.25">
      <c r="A22" s="27">
        <v>4</v>
      </c>
      <c r="B22" s="268" t="s">
        <v>48</v>
      </c>
      <c r="C22" s="268"/>
      <c r="D22" s="268"/>
      <c r="E22" s="268"/>
      <c r="F22" s="268"/>
      <c r="G22" s="268"/>
      <c r="H22" s="300"/>
      <c r="I22" s="301"/>
      <c r="J22" s="16"/>
      <c r="K22" s="16"/>
    </row>
    <row r="23" spans="1:14" ht="15" customHeight="1" x14ac:dyDescent="0.25">
      <c r="A23" s="27">
        <v>5</v>
      </c>
      <c r="B23" s="268" t="s">
        <v>49</v>
      </c>
      <c r="C23" s="268"/>
      <c r="D23" s="268"/>
      <c r="E23" s="268"/>
      <c r="F23" s="268"/>
      <c r="G23" s="268"/>
      <c r="H23" s="282" t="s">
        <v>182</v>
      </c>
      <c r="I23" s="283"/>
      <c r="J23" s="16"/>
      <c r="K23" s="16"/>
    </row>
    <row r="24" spans="1:14" ht="1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16"/>
      <c r="K24" s="16"/>
    </row>
    <row r="25" spans="1:14" ht="15" customHeight="1" x14ac:dyDescent="0.25">
      <c r="A25" s="224" t="s">
        <v>50</v>
      </c>
      <c r="B25" s="225"/>
      <c r="C25" s="225"/>
      <c r="D25" s="225"/>
      <c r="E25" s="225"/>
      <c r="F25" s="225"/>
      <c r="G25" s="225"/>
      <c r="H25" s="225"/>
      <c r="I25" s="226"/>
      <c r="J25" s="16"/>
      <c r="K25" s="16"/>
      <c r="M25" s="49"/>
    </row>
    <row r="26" spans="1:14" ht="15" customHeight="1" x14ac:dyDescent="0.25">
      <c r="A26" s="43">
        <v>1</v>
      </c>
      <c r="B26" s="237" t="s">
        <v>51</v>
      </c>
      <c r="C26" s="237"/>
      <c r="D26" s="237"/>
      <c r="E26" s="237"/>
      <c r="F26" s="237"/>
      <c r="G26" s="237"/>
      <c r="H26" s="321" t="s">
        <v>52</v>
      </c>
      <c r="I26" s="321"/>
      <c r="J26" s="16"/>
      <c r="K26" s="16"/>
      <c r="M26" s="49"/>
    </row>
    <row r="27" spans="1:14" ht="15" customHeight="1" x14ac:dyDescent="0.25">
      <c r="A27" s="27" t="s">
        <v>30</v>
      </c>
      <c r="B27" s="279" t="s">
        <v>53</v>
      </c>
      <c r="C27" s="279"/>
      <c r="D27" s="279"/>
      <c r="E27" s="279"/>
      <c r="F27" s="279"/>
      <c r="G27" s="279"/>
      <c r="H27" s="320">
        <f>H21</f>
        <v>2485.9</v>
      </c>
      <c r="I27" s="320"/>
      <c r="J27" s="16"/>
      <c r="K27" s="16"/>
    </row>
    <row r="28" spans="1:14" ht="15" customHeight="1" x14ac:dyDescent="0.25">
      <c r="A28" s="28" t="s">
        <v>32</v>
      </c>
      <c r="B28" s="29" t="s">
        <v>54</v>
      </c>
      <c r="C28" s="30"/>
      <c r="D28" s="31" t="s">
        <v>55</v>
      </c>
      <c r="E28" s="31" t="s">
        <v>58</v>
      </c>
      <c r="F28" s="30"/>
      <c r="G28" s="32"/>
      <c r="H28" s="210">
        <f>IF(E28="N",0,H27*0.3)</f>
        <v>0</v>
      </c>
      <c r="I28" s="210"/>
      <c r="J28" s="16"/>
      <c r="K28" s="16"/>
    </row>
    <row r="29" spans="1:14" ht="15" customHeight="1" x14ac:dyDescent="0.25">
      <c r="A29" s="28" t="s">
        <v>35</v>
      </c>
      <c r="B29" s="29" t="s">
        <v>57</v>
      </c>
      <c r="C29" s="30"/>
      <c r="D29" s="31" t="s">
        <v>55</v>
      </c>
      <c r="E29" s="31" t="s">
        <v>58</v>
      </c>
      <c r="F29" s="280"/>
      <c r="G29" s="281"/>
      <c r="H29" s="291"/>
      <c r="I29" s="210"/>
      <c r="J29" s="16"/>
      <c r="K29" s="16"/>
      <c r="N29" s="55"/>
    </row>
    <row r="30" spans="1:14" ht="15" customHeight="1" x14ac:dyDescent="0.25">
      <c r="A30" s="27" t="s">
        <v>37</v>
      </c>
      <c r="B30" s="285" t="s">
        <v>59</v>
      </c>
      <c r="C30" s="286"/>
      <c r="D30" s="286"/>
      <c r="E30" s="286"/>
      <c r="F30" s="286"/>
      <c r="G30" s="287"/>
      <c r="H30" s="210"/>
      <c r="I30" s="210"/>
      <c r="J30" s="16"/>
      <c r="K30" s="16"/>
    </row>
    <row r="31" spans="1:14" ht="15" customHeight="1" x14ac:dyDescent="0.25">
      <c r="A31" s="27" t="s">
        <v>60</v>
      </c>
      <c r="B31" s="285" t="s">
        <v>61</v>
      </c>
      <c r="C31" s="286"/>
      <c r="D31" s="286"/>
      <c r="E31" s="286"/>
      <c r="F31" s="286"/>
      <c r="G31" s="287"/>
      <c r="H31" s="210"/>
      <c r="I31" s="210"/>
      <c r="J31" s="16"/>
      <c r="K31" s="16"/>
    </row>
    <row r="32" spans="1:14" ht="15" customHeight="1" x14ac:dyDescent="0.25">
      <c r="A32" s="23" t="s">
        <v>62</v>
      </c>
      <c r="B32" s="284" t="s">
        <v>63</v>
      </c>
      <c r="C32" s="284"/>
      <c r="D32" s="284"/>
      <c r="E32" s="284"/>
      <c r="F32" s="284"/>
      <c r="G32" s="284"/>
      <c r="H32" s="231"/>
      <c r="I32" s="231"/>
      <c r="J32" s="16"/>
      <c r="K32" s="16"/>
    </row>
    <row r="33" spans="1:17" ht="15" customHeight="1" x14ac:dyDescent="0.25">
      <c r="A33" s="27" t="s">
        <v>64</v>
      </c>
      <c r="B33" s="268" t="s">
        <v>65</v>
      </c>
      <c r="C33" s="268"/>
      <c r="D33" s="268"/>
      <c r="E33" s="268"/>
      <c r="F33" s="268"/>
      <c r="G33" s="268"/>
      <c r="H33" s="322"/>
      <c r="I33" s="322"/>
      <c r="J33" s="16"/>
      <c r="K33" s="16"/>
    </row>
    <row r="34" spans="1:17" ht="15" customHeight="1" x14ac:dyDescent="0.25">
      <c r="A34" s="238" t="s">
        <v>66</v>
      </c>
      <c r="B34" s="238"/>
      <c r="C34" s="238"/>
      <c r="D34" s="238"/>
      <c r="E34" s="238"/>
      <c r="F34" s="238"/>
      <c r="G34" s="238"/>
      <c r="H34" s="245">
        <f>SUM(H27:I33)</f>
        <v>2485.9</v>
      </c>
      <c r="I34" s="245"/>
      <c r="J34" s="16"/>
      <c r="K34" s="16"/>
    </row>
    <row r="35" spans="1:17" ht="15" customHeight="1" x14ac:dyDescent="0.25">
      <c r="A35" s="276"/>
      <c r="B35" s="276"/>
      <c r="C35" s="276"/>
      <c r="D35" s="276"/>
      <c r="E35" s="276"/>
      <c r="F35" s="276"/>
      <c r="G35" s="276"/>
      <c r="H35" s="276"/>
      <c r="I35" s="276"/>
      <c r="J35" s="16"/>
      <c r="K35" s="16"/>
      <c r="L35" s="53"/>
      <c r="N35" s="53"/>
    </row>
    <row r="36" spans="1:17" ht="15" customHeight="1" x14ac:dyDescent="0.25">
      <c r="A36" s="224" t="s">
        <v>67</v>
      </c>
      <c r="B36" s="225"/>
      <c r="C36" s="225"/>
      <c r="D36" s="225"/>
      <c r="E36" s="225"/>
      <c r="F36" s="225"/>
      <c r="G36" s="225"/>
      <c r="H36" s="225"/>
      <c r="I36" s="226"/>
      <c r="J36" s="16"/>
      <c r="K36" s="16"/>
      <c r="Q36" s="53"/>
    </row>
    <row r="37" spans="1:17" ht="15" customHeight="1" x14ac:dyDescent="0.25">
      <c r="A37" s="237" t="s">
        <v>68</v>
      </c>
      <c r="B37" s="237"/>
      <c r="C37" s="237"/>
      <c r="D37" s="237"/>
      <c r="E37" s="237"/>
      <c r="F37" s="237"/>
      <c r="G37" s="237"/>
      <c r="H37" s="237"/>
      <c r="I37" s="237"/>
      <c r="J37" s="16"/>
      <c r="K37" s="16"/>
      <c r="L37" s="59"/>
    </row>
    <row r="38" spans="1:17" ht="15" customHeight="1" x14ac:dyDescent="0.25">
      <c r="A38" s="43" t="s">
        <v>69</v>
      </c>
      <c r="B38" s="220" t="s">
        <v>70</v>
      </c>
      <c r="C38" s="221"/>
      <c r="D38" s="221"/>
      <c r="E38" s="221"/>
      <c r="F38" s="221"/>
      <c r="G38" s="222"/>
      <c r="H38" s="43" t="s">
        <v>71</v>
      </c>
      <c r="I38" s="46" t="s">
        <v>52</v>
      </c>
      <c r="J38" s="16"/>
      <c r="K38" s="16"/>
      <c r="N38" s="57"/>
    </row>
    <row r="39" spans="1:17" ht="15" customHeight="1" x14ac:dyDescent="0.25">
      <c r="A39" s="27" t="s">
        <v>30</v>
      </c>
      <c r="B39" s="273" t="s">
        <v>72</v>
      </c>
      <c r="C39" s="274"/>
      <c r="D39" s="274"/>
      <c r="E39" s="274"/>
      <c r="F39" s="274"/>
      <c r="G39" s="275"/>
      <c r="H39" s="62">
        <v>8.3299999999999999E-2</v>
      </c>
      <c r="I39" s="34">
        <f>H34*H39</f>
        <v>207.07547</v>
      </c>
      <c r="J39" s="16"/>
      <c r="K39" s="17"/>
      <c r="L39" s="58"/>
      <c r="M39" s="58"/>
      <c r="N39" s="57"/>
      <c r="O39" s="14"/>
    </row>
    <row r="40" spans="1:17" ht="15" customHeight="1" x14ac:dyDescent="0.25">
      <c r="A40" s="27" t="s">
        <v>32</v>
      </c>
      <c r="B40" s="273" t="s">
        <v>73</v>
      </c>
      <c r="C40" s="274"/>
      <c r="D40" s="274"/>
      <c r="E40" s="274"/>
      <c r="F40" s="274"/>
      <c r="G40" s="275"/>
      <c r="H40" s="62">
        <f>0.0833333333333333+0.0277777777777778</f>
        <v>0.1111111111111111</v>
      </c>
      <c r="I40" s="34">
        <f>H34*H40</f>
        <v>276.21111111111111</v>
      </c>
      <c r="J40" s="16"/>
      <c r="K40" s="17"/>
      <c r="L40" s="58"/>
      <c r="M40" s="58"/>
      <c r="N40" s="57"/>
      <c r="O40" s="14"/>
    </row>
    <row r="41" spans="1:17" ht="15" customHeight="1" x14ac:dyDescent="0.25">
      <c r="A41" s="61" t="s">
        <v>74</v>
      </c>
      <c r="B41" s="60"/>
      <c r="C41" s="60"/>
      <c r="D41" s="60"/>
      <c r="E41" s="60"/>
      <c r="F41" s="60"/>
      <c r="G41" s="60"/>
      <c r="H41" s="67">
        <f>SUM(H39:H40)</f>
        <v>0.19441111111111109</v>
      </c>
      <c r="I41" s="66">
        <f>SUM(I39:I40)</f>
        <v>483.2865811111111</v>
      </c>
      <c r="J41" s="16"/>
      <c r="K41" s="16"/>
      <c r="L41" s="53"/>
      <c r="N41" s="53"/>
    </row>
    <row r="42" spans="1:17" ht="15" customHeight="1" x14ac:dyDescent="0.25">
      <c r="A42" s="246" t="s">
        <v>75</v>
      </c>
      <c r="B42" s="246"/>
      <c r="C42" s="246"/>
      <c r="D42" s="246"/>
      <c r="E42" s="246"/>
      <c r="F42" s="246"/>
      <c r="G42" s="246"/>
      <c r="H42" s="246"/>
      <c r="I42" s="246"/>
      <c r="J42" s="16"/>
      <c r="K42" s="16"/>
      <c r="L42" s="53"/>
    </row>
    <row r="43" spans="1:17" ht="15" customHeight="1" x14ac:dyDescent="0.25">
      <c r="A43" s="237" t="s">
        <v>76</v>
      </c>
      <c r="B43" s="237"/>
      <c r="C43" s="237"/>
      <c r="D43" s="237"/>
      <c r="E43" s="237"/>
      <c r="F43" s="237"/>
      <c r="G43" s="237"/>
      <c r="H43" s="237"/>
      <c r="I43" s="237"/>
      <c r="J43" s="16"/>
      <c r="K43" s="16"/>
    </row>
    <row r="44" spans="1:17" ht="15" customHeight="1" x14ac:dyDescent="0.25">
      <c r="A44" s="43" t="s">
        <v>77</v>
      </c>
      <c r="B44" s="237" t="s">
        <v>78</v>
      </c>
      <c r="C44" s="237"/>
      <c r="D44" s="237"/>
      <c r="E44" s="237"/>
      <c r="F44" s="237"/>
      <c r="G44" s="237"/>
      <c r="H44" s="43" t="s">
        <v>71</v>
      </c>
      <c r="I44" s="46" t="s">
        <v>52</v>
      </c>
      <c r="J44" s="16"/>
      <c r="K44" s="16"/>
      <c r="N44" s="53"/>
    </row>
    <row r="45" spans="1:17" ht="15" customHeight="1" x14ac:dyDescent="0.25">
      <c r="A45" s="27" t="s">
        <v>30</v>
      </c>
      <c r="B45" s="268" t="s">
        <v>79</v>
      </c>
      <c r="C45" s="268"/>
      <c r="D45" s="268"/>
      <c r="E45" s="268"/>
      <c r="F45" s="268"/>
      <c r="G45" s="268"/>
      <c r="H45" s="35">
        <v>0.2</v>
      </c>
      <c r="I45" s="36">
        <f>($H$34+$I$41)*H45</f>
        <v>593.83731622222228</v>
      </c>
      <c r="J45" s="16"/>
      <c r="K45" s="16"/>
      <c r="P45" s="55"/>
    </row>
    <row r="46" spans="1:17" ht="15" customHeight="1" x14ac:dyDescent="0.25">
      <c r="A46" s="27" t="s">
        <v>32</v>
      </c>
      <c r="B46" s="268" t="s">
        <v>80</v>
      </c>
      <c r="C46" s="268"/>
      <c r="D46" s="268"/>
      <c r="E46" s="268"/>
      <c r="F46" s="268"/>
      <c r="G46" s="268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3"/>
    </row>
    <row r="47" spans="1:17" ht="15" customHeight="1" x14ac:dyDescent="0.25">
      <c r="A47" s="173" t="s">
        <v>35</v>
      </c>
      <c r="B47" s="272" t="s">
        <v>81</v>
      </c>
      <c r="C47" s="272"/>
      <c r="D47" s="272"/>
      <c r="E47" s="272"/>
      <c r="F47" s="272"/>
      <c r="G47" s="272"/>
      <c r="H47" s="175">
        <v>1.141E-2</v>
      </c>
      <c r="I47" s="169">
        <f t="shared" si="0"/>
        <v>33.878418890477775</v>
      </c>
      <c r="J47" s="16"/>
      <c r="K47" s="16"/>
      <c r="L47" s="53"/>
    </row>
    <row r="48" spans="1:17" ht="15" customHeight="1" x14ac:dyDescent="0.25">
      <c r="A48" s="37" t="s">
        <v>37</v>
      </c>
      <c r="B48" s="268" t="s">
        <v>82</v>
      </c>
      <c r="C48" s="268"/>
      <c r="D48" s="268"/>
      <c r="E48" s="268"/>
      <c r="F48" s="268"/>
      <c r="G48" s="268"/>
      <c r="H48" s="35">
        <v>1.4999999999999999E-2</v>
      </c>
      <c r="I48" s="36">
        <f>($H$34+$I$41)*H48</f>
        <v>44.537798716666664</v>
      </c>
      <c r="J48" s="16"/>
      <c r="K48" s="16"/>
      <c r="L48" s="53"/>
    </row>
    <row r="49" spans="1:15" ht="15" customHeight="1" x14ac:dyDescent="0.25">
      <c r="A49" s="27" t="s">
        <v>60</v>
      </c>
      <c r="B49" s="268" t="s">
        <v>83</v>
      </c>
      <c r="C49" s="268"/>
      <c r="D49" s="268"/>
      <c r="E49" s="268"/>
      <c r="F49" s="268"/>
      <c r="G49" s="268"/>
      <c r="H49" s="51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62</v>
      </c>
      <c r="B50" s="268" t="s">
        <v>84</v>
      </c>
      <c r="C50" s="268"/>
      <c r="D50" s="268"/>
      <c r="E50" s="268"/>
      <c r="F50" s="268"/>
      <c r="G50" s="268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64</v>
      </c>
      <c r="B51" s="268" t="s">
        <v>85</v>
      </c>
      <c r="C51" s="268"/>
      <c r="D51" s="268"/>
      <c r="E51" s="268"/>
      <c r="F51" s="268"/>
      <c r="G51" s="268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86</v>
      </c>
      <c r="B52" s="268" t="s">
        <v>87</v>
      </c>
      <c r="C52" s="268"/>
      <c r="D52" s="268"/>
      <c r="E52" s="268"/>
      <c r="F52" s="268"/>
      <c r="G52" s="268"/>
      <c r="H52" s="51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38" t="s">
        <v>26</v>
      </c>
      <c r="B53" s="238"/>
      <c r="C53" s="238"/>
      <c r="D53" s="238"/>
      <c r="E53" s="238"/>
      <c r="F53" s="238"/>
      <c r="G53" s="238"/>
      <c r="H53" s="48">
        <f>SUM(H45:H52)</f>
        <v>0.34941000000000005</v>
      </c>
      <c r="I53" s="47">
        <f>SUM(I45:I52)</f>
        <v>1037.4634833060334</v>
      </c>
      <c r="J53" s="16"/>
      <c r="K53" s="16"/>
    </row>
    <row r="54" spans="1:15" ht="15" customHeight="1" x14ac:dyDescent="0.25">
      <c r="A54" s="246"/>
      <c r="B54" s="246"/>
      <c r="C54" s="246"/>
      <c r="D54" s="246"/>
      <c r="E54" s="246"/>
      <c r="F54" s="246"/>
      <c r="G54" s="246"/>
      <c r="H54" s="246"/>
      <c r="I54" s="246"/>
      <c r="J54" s="16"/>
      <c r="K54" s="16"/>
    </row>
    <row r="55" spans="1:15" ht="15" customHeight="1" x14ac:dyDescent="0.25">
      <c r="A55" s="269" t="s">
        <v>88</v>
      </c>
      <c r="B55" s="270"/>
      <c r="C55" s="270"/>
      <c r="D55" s="270"/>
      <c r="E55" s="270"/>
      <c r="F55" s="270"/>
      <c r="G55" s="270"/>
      <c r="H55" s="270"/>
      <c r="I55" s="271"/>
      <c r="J55" s="16"/>
      <c r="K55" s="16"/>
    </row>
    <row r="56" spans="1:15" ht="15" customHeight="1" x14ac:dyDescent="0.25">
      <c r="A56" s="43" t="s">
        <v>89</v>
      </c>
      <c r="B56" s="237" t="s">
        <v>90</v>
      </c>
      <c r="C56" s="237"/>
      <c r="D56" s="237"/>
      <c r="E56" s="237"/>
      <c r="F56" s="237"/>
      <c r="G56" s="237"/>
      <c r="H56" s="238" t="s">
        <v>52</v>
      </c>
      <c r="I56" s="238"/>
      <c r="J56" s="16"/>
      <c r="K56" s="16"/>
    </row>
    <row r="57" spans="1:15" ht="15" customHeight="1" x14ac:dyDescent="0.25">
      <c r="A57" s="247" t="s">
        <v>30</v>
      </c>
      <c r="B57" s="247" t="s">
        <v>91</v>
      </c>
      <c r="C57" s="27" t="s">
        <v>92</v>
      </c>
      <c r="D57" s="27" t="s">
        <v>93</v>
      </c>
      <c r="E57" s="27" t="s">
        <v>94</v>
      </c>
      <c r="F57" s="27" t="s">
        <v>95</v>
      </c>
      <c r="G57" s="27" t="s">
        <v>96</v>
      </c>
      <c r="H57" s="262">
        <f>D58*E58*F58</f>
        <v>261.8</v>
      </c>
      <c r="I57" s="263"/>
      <c r="J57" s="16"/>
      <c r="K57" s="16"/>
    </row>
    <row r="58" spans="1:15" ht="15" customHeight="1" x14ac:dyDescent="0.25">
      <c r="A58" s="248"/>
      <c r="B58" s="248"/>
      <c r="C58" s="27" t="s">
        <v>56</v>
      </c>
      <c r="D58" s="33">
        <v>5.95</v>
      </c>
      <c r="E58" s="27">
        <v>2</v>
      </c>
      <c r="F58" s="27">
        <v>22</v>
      </c>
      <c r="G58" s="33">
        <f>H27*0.06</f>
        <v>149.154</v>
      </c>
      <c r="H58" s="264">
        <f>IF(C58="N",0,IF(D58*E58*F58-(H27*6%)&lt;0,0,D58*E58*F58-(H27*6%)))</f>
        <v>112.64600000000002</v>
      </c>
      <c r="I58" s="265"/>
      <c r="J58" s="16"/>
      <c r="K58" s="16"/>
    </row>
    <row r="59" spans="1:15" ht="15" customHeight="1" x14ac:dyDescent="0.25">
      <c r="A59" s="247" t="s">
        <v>32</v>
      </c>
      <c r="B59" s="249" t="s">
        <v>97</v>
      </c>
      <c r="C59" s="250"/>
      <c r="D59" s="27" t="s">
        <v>92</v>
      </c>
      <c r="E59" s="27" t="s">
        <v>93</v>
      </c>
      <c r="F59" s="27" t="s">
        <v>95</v>
      </c>
      <c r="G59" s="27" t="s">
        <v>96</v>
      </c>
      <c r="H59" s="253">
        <f>IF(D60="N",0,(E60*F60)-G60)</f>
        <v>465.3</v>
      </c>
      <c r="I59" s="254"/>
      <c r="J59" s="16"/>
      <c r="K59" s="16"/>
      <c r="O59" s="53"/>
    </row>
    <row r="60" spans="1:15" ht="15" customHeight="1" x14ac:dyDescent="0.25">
      <c r="A60" s="248"/>
      <c r="B60" s="251"/>
      <c r="C60" s="252"/>
      <c r="D60" s="27" t="s">
        <v>56</v>
      </c>
      <c r="E60" s="167">
        <v>23.5</v>
      </c>
      <c r="F60" s="27">
        <v>22</v>
      </c>
      <c r="G60" s="33">
        <f>E60*F60*0.1</f>
        <v>51.7</v>
      </c>
      <c r="H60" s="255"/>
      <c r="I60" s="256"/>
      <c r="J60" s="16"/>
      <c r="K60" s="16"/>
      <c r="O60" s="53"/>
    </row>
    <row r="61" spans="1:15" ht="15" customHeight="1" x14ac:dyDescent="0.25">
      <c r="A61" s="52" t="s">
        <v>35</v>
      </c>
      <c r="B61" s="323" t="s">
        <v>98</v>
      </c>
      <c r="C61" s="324"/>
      <c r="D61" s="324"/>
      <c r="E61" s="324"/>
      <c r="F61" s="324"/>
      <c r="G61" s="325"/>
      <c r="H61" s="260">
        <v>0</v>
      </c>
      <c r="I61" s="261"/>
      <c r="J61" s="16"/>
      <c r="K61" s="16"/>
      <c r="O61" s="53"/>
    </row>
    <row r="62" spans="1:15" ht="15" customHeight="1" x14ac:dyDescent="0.25">
      <c r="A62" s="52" t="s">
        <v>37</v>
      </c>
      <c r="B62" s="323" t="s">
        <v>99</v>
      </c>
      <c r="C62" s="324"/>
      <c r="D62" s="324"/>
      <c r="E62" s="324"/>
      <c r="F62" s="324"/>
      <c r="G62" s="325"/>
      <c r="H62" s="260">
        <v>0</v>
      </c>
      <c r="I62" s="261"/>
      <c r="J62" s="16"/>
      <c r="K62" s="16"/>
      <c r="O62" s="53"/>
    </row>
    <row r="63" spans="1:15" ht="15" customHeight="1" x14ac:dyDescent="0.25">
      <c r="A63" s="163" t="s">
        <v>60</v>
      </c>
      <c r="B63" s="164" t="s">
        <v>100</v>
      </c>
      <c r="C63" s="165"/>
      <c r="D63" s="165"/>
      <c r="E63" s="165"/>
      <c r="F63" s="165"/>
      <c r="G63" s="166"/>
      <c r="H63" s="266">
        <v>20.149999999999999</v>
      </c>
      <c r="I63" s="267"/>
      <c r="J63" s="16"/>
      <c r="K63" s="16"/>
      <c r="O63" s="53"/>
    </row>
    <row r="64" spans="1:15" ht="15" customHeight="1" x14ac:dyDescent="0.25">
      <c r="A64" s="238" t="s">
        <v>74</v>
      </c>
      <c r="B64" s="238"/>
      <c r="C64" s="238"/>
      <c r="D64" s="238"/>
      <c r="E64" s="238"/>
      <c r="F64" s="238"/>
      <c r="G64" s="238"/>
      <c r="H64" s="245">
        <f>SUM(H58:I63)</f>
        <v>598.096</v>
      </c>
      <c r="I64" s="245"/>
      <c r="J64" s="16"/>
      <c r="K64" s="16"/>
    </row>
    <row r="65" spans="1:15" ht="15" customHeight="1" x14ac:dyDescent="0.25">
      <c r="A65" s="242"/>
      <c r="B65" s="242"/>
      <c r="C65" s="242"/>
      <c r="D65" s="242"/>
      <c r="E65" s="242"/>
      <c r="F65" s="242"/>
      <c r="G65" s="242"/>
      <c r="H65" s="242"/>
      <c r="I65" s="242"/>
      <c r="J65" s="16"/>
      <c r="K65" s="16"/>
    </row>
    <row r="66" spans="1:15" ht="15" customHeight="1" x14ac:dyDescent="0.25">
      <c r="A66" s="243" t="s">
        <v>101</v>
      </c>
      <c r="B66" s="243"/>
      <c r="C66" s="243"/>
      <c r="D66" s="243"/>
      <c r="E66" s="243"/>
      <c r="F66" s="243"/>
      <c r="G66" s="243"/>
      <c r="H66" s="243"/>
      <c r="I66" s="243"/>
      <c r="J66" s="16"/>
      <c r="K66" s="16"/>
      <c r="N66" s="54"/>
    </row>
    <row r="67" spans="1:15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16"/>
      <c r="K67" s="16"/>
      <c r="N67" s="53"/>
    </row>
    <row r="68" spans="1:15" ht="15" customHeight="1" x14ac:dyDescent="0.25">
      <c r="A68" s="42">
        <v>2</v>
      </c>
      <c r="B68" s="227" t="s">
        <v>102</v>
      </c>
      <c r="C68" s="227"/>
      <c r="D68" s="227"/>
      <c r="E68" s="227"/>
      <c r="F68" s="227"/>
      <c r="G68" s="227"/>
      <c r="H68" s="211" t="s">
        <v>52</v>
      </c>
      <c r="I68" s="211"/>
      <c r="J68" s="16"/>
      <c r="K68" s="16"/>
    </row>
    <row r="69" spans="1:15" ht="15" customHeight="1" x14ac:dyDescent="0.25">
      <c r="A69" s="28" t="s">
        <v>69</v>
      </c>
      <c r="B69" s="209" t="s">
        <v>103</v>
      </c>
      <c r="C69" s="209"/>
      <c r="D69" s="209"/>
      <c r="E69" s="209"/>
      <c r="F69" s="209"/>
      <c r="G69" s="209"/>
      <c r="H69" s="210">
        <f>I41</f>
        <v>483.2865811111111</v>
      </c>
      <c r="I69" s="210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77</v>
      </c>
      <c r="B70" s="209" t="s">
        <v>78</v>
      </c>
      <c r="C70" s="209"/>
      <c r="D70" s="209"/>
      <c r="E70" s="209"/>
      <c r="F70" s="209"/>
      <c r="G70" s="209"/>
      <c r="H70" s="210">
        <f>I53</f>
        <v>1037.4634833060334</v>
      </c>
      <c r="I70" s="210"/>
      <c r="J70" s="16"/>
      <c r="K70" s="16"/>
    </row>
    <row r="71" spans="1:15" ht="15" customHeight="1" x14ac:dyDescent="0.25">
      <c r="A71" s="28" t="s">
        <v>89</v>
      </c>
      <c r="B71" s="209" t="s">
        <v>90</v>
      </c>
      <c r="C71" s="209"/>
      <c r="D71" s="209"/>
      <c r="E71" s="209"/>
      <c r="F71" s="209"/>
      <c r="G71" s="209"/>
      <c r="H71" s="210">
        <f>H64</f>
        <v>598.096</v>
      </c>
      <c r="I71" s="210"/>
      <c r="J71" s="16"/>
      <c r="K71" s="16"/>
    </row>
    <row r="72" spans="1:15" ht="15" customHeight="1" x14ac:dyDescent="0.25">
      <c r="A72" s="238" t="s">
        <v>74</v>
      </c>
      <c r="B72" s="238"/>
      <c r="C72" s="238"/>
      <c r="D72" s="238"/>
      <c r="E72" s="238"/>
      <c r="F72" s="238"/>
      <c r="G72" s="238"/>
      <c r="H72" s="245">
        <f>SUM(H69:I71)</f>
        <v>2118.8460644171446</v>
      </c>
      <c r="I72" s="245"/>
      <c r="J72" s="16"/>
      <c r="K72" s="16"/>
    </row>
    <row r="73" spans="1:15" ht="15" customHeight="1" x14ac:dyDescent="0.25">
      <c r="A73" s="236"/>
      <c r="B73" s="236"/>
      <c r="C73" s="236"/>
      <c r="D73" s="236"/>
      <c r="E73" s="236"/>
      <c r="F73" s="236"/>
      <c r="G73" s="236"/>
      <c r="H73" s="236"/>
      <c r="I73" s="236"/>
      <c r="J73" s="16"/>
      <c r="K73" s="16"/>
    </row>
    <row r="74" spans="1:15" ht="15" customHeight="1" x14ac:dyDescent="0.25">
      <c r="A74" s="224" t="s">
        <v>104</v>
      </c>
      <c r="B74" s="225"/>
      <c r="C74" s="225"/>
      <c r="D74" s="225"/>
      <c r="E74" s="225"/>
      <c r="F74" s="225"/>
      <c r="G74" s="225"/>
      <c r="H74" s="225"/>
      <c r="I74" s="226"/>
      <c r="J74" s="16"/>
      <c r="K74" s="16"/>
    </row>
    <row r="75" spans="1:15" ht="15" customHeight="1" x14ac:dyDescent="0.25">
      <c r="A75" s="43">
        <v>3</v>
      </c>
      <c r="B75" s="61" t="s">
        <v>105</v>
      </c>
      <c r="C75" s="60"/>
      <c r="D75" s="60"/>
      <c r="E75" s="60"/>
      <c r="F75" s="60"/>
      <c r="G75" s="60"/>
      <c r="H75" s="43" t="s">
        <v>71</v>
      </c>
      <c r="I75" s="46" t="s">
        <v>52</v>
      </c>
      <c r="J75" s="16"/>
      <c r="K75" s="16"/>
    </row>
    <row r="76" spans="1:15" ht="15" customHeight="1" x14ac:dyDescent="0.25">
      <c r="A76" s="156" t="s">
        <v>30</v>
      </c>
      <c r="B76" s="157" t="s">
        <v>106</v>
      </c>
      <c r="C76" s="158"/>
      <c r="D76" s="158"/>
      <c r="E76" s="158"/>
      <c r="F76" s="158"/>
      <c r="G76" s="158"/>
      <c r="H76" s="168">
        <f>0.05*(1+(1/12+1/12+1/36))/12</f>
        <v>4.9768518518518521E-3</v>
      </c>
      <c r="I76" s="169">
        <f>H76*$H$34</f>
        <v>12.371956018518519</v>
      </c>
      <c r="J76" s="318"/>
      <c r="K76" s="16"/>
    </row>
    <row r="77" spans="1:15" ht="15" customHeight="1" x14ac:dyDescent="0.25">
      <c r="A77" s="156" t="s">
        <v>32</v>
      </c>
      <c r="B77" s="157" t="s">
        <v>107</v>
      </c>
      <c r="C77" s="158"/>
      <c r="D77" s="158"/>
      <c r="E77" s="158"/>
      <c r="F77" s="158"/>
      <c r="G77" s="158"/>
      <c r="H77" s="168">
        <f>H76*0.08</f>
        <v>3.9814814814814818E-4</v>
      </c>
      <c r="I77" s="169">
        <f t="shared" ref="I77:I81" si="1">H77*$H$34</f>
        <v>0.98975648148148154</v>
      </c>
      <c r="J77" s="318"/>
      <c r="K77" s="16"/>
      <c r="L77" s="53"/>
    </row>
    <row r="78" spans="1:15" ht="15" customHeight="1" x14ac:dyDescent="0.25">
      <c r="A78" s="156" t="s">
        <v>35</v>
      </c>
      <c r="B78" s="157" t="s">
        <v>108</v>
      </c>
      <c r="C78" s="158"/>
      <c r="D78" s="158"/>
      <c r="E78" s="158"/>
      <c r="F78" s="158"/>
      <c r="G78" s="158"/>
      <c r="H78" s="168">
        <f>0.4*0.08*0.05</f>
        <v>1.6000000000000001E-3</v>
      </c>
      <c r="I78" s="169">
        <f t="shared" si="1"/>
        <v>3.9774400000000005</v>
      </c>
      <c r="J78" s="318"/>
      <c r="K78" s="16"/>
    </row>
    <row r="79" spans="1:15" ht="15" customHeight="1" x14ac:dyDescent="0.25">
      <c r="A79" s="156" t="s">
        <v>37</v>
      </c>
      <c r="B79" s="157" t="s">
        <v>109</v>
      </c>
      <c r="C79" s="158"/>
      <c r="D79" s="158"/>
      <c r="E79" s="158"/>
      <c r="F79" s="158"/>
      <c r="G79" s="158"/>
      <c r="H79" s="168">
        <f>7/30/12</f>
        <v>1.9444444444444445E-2</v>
      </c>
      <c r="I79" s="169">
        <f t="shared" si="1"/>
        <v>48.336944444444448</v>
      </c>
      <c r="J79" s="318"/>
      <c r="K79" s="16"/>
    </row>
    <row r="80" spans="1:15" ht="15" customHeight="1" x14ac:dyDescent="0.25">
      <c r="A80" s="156" t="s">
        <v>60</v>
      </c>
      <c r="B80" s="157" t="s">
        <v>110</v>
      </c>
      <c r="C80" s="158"/>
      <c r="D80" s="158"/>
      <c r="E80" s="158"/>
      <c r="F80" s="158"/>
      <c r="G80" s="158"/>
      <c r="H80" s="168">
        <f>H53*H79</f>
        <v>6.7940833333333343E-3</v>
      </c>
      <c r="I80" s="169">
        <f t="shared" si="1"/>
        <v>16.889411758333335</v>
      </c>
      <c r="J80" s="318"/>
      <c r="K80" s="16"/>
    </row>
    <row r="81" spans="1:15" ht="15" customHeight="1" x14ac:dyDescent="0.25">
      <c r="A81" s="156" t="s">
        <v>62</v>
      </c>
      <c r="B81" s="157" t="s">
        <v>112</v>
      </c>
      <c r="C81" s="158"/>
      <c r="D81" s="158"/>
      <c r="E81" s="158"/>
      <c r="F81" s="158"/>
      <c r="G81" s="158"/>
      <c r="H81" s="168">
        <f>0.4*0.08</f>
        <v>3.2000000000000001E-2</v>
      </c>
      <c r="I81" s="169">
        <f t="shared" si="1"/>
        <v>79.5488</v>
      </c>
      <c r="J81" s="318"/>
      <c r="K81" s="16"/>
    </row>
    <row r="82" spans="1:15" ht="15" customHeight="1" x14ac:dyDescent="0.25">
      <c r="A82" s="269" t="s">
        <v>74</v>
      </c>
      <c r="B82" s="270"/>
      <c r="C82" s="270"/>
      <c r="D82" s="270"/>
      <c r="E82" s="270"/>
      <c r="F82" s="270"/>
      <c r="G82" s="271"/>
      <c r="H82" s="245">
        <f>SUM(I76:I81)</f>
        <v>162.11430870277781</v>
      </c>
      <c r="I82" s="245"/>
      <c r="J82" s="16"/>
      <c r="K82" s="16"/>
    </row>
    <row r="83" spans="1:15" ht="15" customHeight="1" x14ac:dyDescent="0.25">
      <c r="A83" s="246"/>
      <c r="B83" s="246"/>
      <c r="C83" s="246"/>
      <c r="D83" s="246"/>
      <c r="E83" s="246"/>
      <c r="F83" s="246"/>
      <c r="G83" s="246"/>
      <c r="H83" s="246"/>
      <c r="I83" s="246"/>
      <c r="J83" s="16"/>
      <c r="K83" s="16"/>
    </row>
    <row r="84" spans="1:15" ht="15" customHeight="1" x14ac:dyDescent="0.25">
      <c r="A84" s="224" t="s">
        <v>113</v>
      </c>
      <c r="B84" s="225"/>
      <c r="C84" s="225"/>
      <c r="D84" s="225"/>
      <c r="E84" s="225"/>
      <c r="F84" s="225"/>
      <c r="G84" s="225"/>
      <c r="H84" s="225"/>
      <c r="I84" s="226"/>
      <c r="J84" s="16"/>
      <c r="K84" s="16"/>
    </row>
    <row r="85" spans="1:15" ht="15" customHeight="1" x14ac:dyDescent="0.25">
      <c r="A85" s="269" t="s">
        <v>114</v>
      </c>
      <c r="B85" s="270"/>
      <c r="C85" s="270"/>
      <c r="D85" s="270"/>
      <c r="E85" s="270"/>
      <c r="F85" s="270"/>
      <c r="G85" s="270"/>
      <c r="H85" s="270"/>
      <c r="I85" s="271"/>
      <c r="J85" s="16"/>
      <c r="K85" s="16"/>
    </row>
    <row r="86" spans="1:15" ht="15" customHeight="1" x14ac:dyDescent="0.25">
      <c r="A86" s="43" t="s">
        <v>115</v>
      </c>
      <c r="B86" s="61" t="s">
        <v>116</v>
      </c>
      <c r="C86" s="60"/>
      <c r="D86" s="60"/>
      <c r="E86" s="60"/>
      <c r="F86" s="60"/>
      <c r="G86" s="60"/>
      <c r="H86" s="43" t="s">
        <v>71</v>
      </c>
      <c r="I86" s="43" t="s">
        <v>52</v>
      </c>
      <c r="J86" s="16"/>
      <c r="K86" s="16"/>
    </row>
    <row r="87" spans="1:15" ht="15" customHeight="1" x14ac:dyDescent="0.25">
      <c r="A87" s="27" t="s">
        <v>30</v>
      </c>
      <c r="B87" s="63" t="s">
        <v>178</v>
      </c>
      <c r="C87" s="64"/>
      <c r="D87" s="64"/>
      <c r="E87" s="64"/>
      <c r="F87" s="64"/>
      <c r="G87" s="64"/>
      <c r="H87" s="56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156" t="s">
        <v>32</v>
      </c>
      <c r="B88" s="157" t="s">
        <v>117</v>
      </c>
      <c r="C88" s="158"/>
      <c r="D88" s="158"/>
      <c r="E88" s="158"/>
      <c r="F88" s="158"/>
      <c r="G88" s="158"/>
      <c r="H88" s="168">
        <f>(1/30/12)</f>
        <v>2.7777777777777779E-3</v>
      </c>
      <c r="I88" s="170">
        <f t="shared" ref="I88:I92" si="2">H88*$H$34</f>
        <v>6.9052777777777781</v>
      </c>
      <c r="J88" s="333"/>
      <c r="K88" s="103"/>
      <c r="L88" s="14"/>
      <c r="M88" s="14"/>
      <c r="O88" s="65"/>
    </row>
    <row r="89" spans="1:15" ht="15" customHeight="1" x14ac:dyDescent="0.25">
      <c r="A89" s="156" t="s">
        <v>35</v>
      </c>
      <c r="B89" s="157" t="s">
        <v>118</v>
      </c>
      <c r="C89" s="158"/>
      <c r="D89" s="158"/>
      <c r="E89" s="158"/>
      <c r="F89" s="158"/>
      <c r="G89" s="158"/>
      <c r="H89" s="168">
        <f>0.0162*0.5*(5/30/12)</f>
        <v>1.1249999999999998E-4</v>
      </c>
      <c r="I89" s="170">
        <f t="shared" si="2"/>
        <v>0.27966374999999999</v>
      </c>
      <c r="J89" s="333"/>
      <c r="K89" s="104"/>
    </row>
    <row r="90" spans="1:15" ht="15" customHeight="1" x14ac:dyDescent="0.25">
      <c r="A90" s="156" t="s">
        <v>37</v>
      </c>
      <c r="B90" s="157" t="s">
        <v>119</v>
      </c>
      <c r="C90" s="158"/>
      <c r="D90" s="158"/>
      <c r="E90" s="158"/>
      <c r="F90" s="158"/>
      <c r="G90" s="158"/>
      <c r="H90" s="168">
        <f>(1/12+1/36)*(4/12)*0.5*0.0162</f>
        <v>2.9999999999999997E-4</v>
      </c>
      <c r="I90" s="170">
        <f t="shared" si="2"/>
        <v>0.74576999999999993</v>
      </c>
      <c r="J90" s="333"/>
      <c r="K90" s="16"/>
    </row>
    <row r="91" spans="1:15" ht="15" customHeight="1" x14ac:dyDescent="0.25">
      <c r="A91" s="156" t="s">
        <v>60</v>
      </c>
      <c r="B91" s="157" t="s">
        <v>120</v>
      </c>
      <c r="C91" s="158"/>
      <c r="D91" s="158"/>
      <c r="E91" s="158"/>
      <c r="F91" s="158"/>
      <c r="G91" s="158"/>
      <c r="H91" s="168">
        <f>(5/30/12)</f>
        <v>1.3888888888888888E-2</v>
      </c>
      <c r="I91" s="170">
        <f t="shared" si="2"/>
        <v>34.526388888888889</v>
      </c>
      <c r="J91" s="333"/>
      <c r="K91" s="16"/>
      <c r="M91" s="69"/>
    </row>
    <row r="92" spans="1:15" ht="15" customHeight="1" x14ac:dyDescent="0.25">
      <c r="A92" s="156" t="s">
        <v>62</v>
      </c>
      <c r="B92" s="157" t="s">
        <v>121</v>
      </c>
      <c r="C92" s="158"/>
      <c r="D92" s="158"/>
      <c r="E92" s="158"/>
      <c r="F92" s="158"/>
      <c r="G92" s="158"/>
      <c r="H92" s="168">
        <f>(15/30/12)*0.0122</f>
        <v>5.0833333333333329E-4</v>
      </c>
      <c r="I92" s="170">
        <f t="shared" si="2"/>
        <v>1.2636658333333333</v>
      </c>
      <c r="J92" s="333"/>
      <c r="K92" s="16"/>
    </row>
    <row r="93" spans="1:15" ht="15" customHeight="1" x14ac:dyDescent="0.25">
      <c r="A93" s="27"/>
      <c r="B93" s="63"/>
      <c r="C93" s="64"/>
      <c r="D93" s="64"/>
      <c r="E93" s="64"/>
      <c r="F93" s="64"/>
      <c r="G93" s="64"/>
      <c r="H93" s="56"/>
      <c r="I93" s="34">
        <f t="shared" ref="I93:I97" si="3">H93*$H$34</f>
        <v>0</v>
      </c>
      <c r="J93" s="16"/>
      <c r="K93" s="16"/>
    </row>
    <row r="94" spans="1:15" ht="15" customHeight="1" x14ac:dyDescent="0.25">
      <c r="A94" s="27"/>
      <c r="B94" s="63"/>
      <c r="C94" s="64"/>
      <c r="D94" s="64"/>
      <c r="E94" s="64"/>
      <c r="F94" s="64"/>
      <c r="G94" s="64"/>
      <c r="H94" s="56"/>
      <c r="I94" s="34">
        <f t="shared" si="3"/>
        <v>0</v>
      </c>
      <c r="J94" s="16"/>
      <c r="K94" s="16"/>
    </row>
    <row r="95" spans="1:15" ht="15" customHeight="1" x14ac:dyDescent="0.25">
      <c r="A95" s="27"/>
      <c r="B95" s="63"/>
      <c r="C95" s="64"/>
      <c r="D95" s="64"/>
      <c r="E95" s="64"/>
      <c r="F95" s="64"/>
      <c r="G95" s="64"/>
      <c r="H95" s="56"/>
      <c r="I95" s="34">
        <f t="shared" si="3"/>
        <v>0</v>
      </c>
      <c r="J95" s="16"/>
      <c r="K95" s="16"/>
    </row>
    <row r="96" spans="1:15" ht="15" customHeight="1" x14ac:dyDescent="0.25">
      <c r="A96" s="27"/>
      <c r="B96" s="63"/>
      <c r="C96" s="64"/>
      <c r="D96" s="64"/>
      <c r="E96" s="64"/>
      <c r="F96" s="64"/>
      <c r="G96" s="64"/>
      <c r="H96" s="56"/>
      <c r="I96" s="34">
        <f t="shared" si="3"/>
        <v>0</v>
      </c>
      <c r="J96" s="16"/>
      <c r="K96" s="16"/>
    </row>
    <row r="97" spans="1:11" ht="15" customHeight="1" x14ac:dyDescent="0.25">
      <c r="A97" s="27"/>
      <c r="B97" s="63"/>
      <c r="C97" s="64"/>
      <c r="D97" s="64"/>
      <c r="E97" s="64"/>
      <c r="F97" s="64"/>
      <c r="G97" s="64"/>
      <c r="H97" s="56"/>
      <c r="I97" s="34">
        <f t="shared" si="3"/>
        <v>0</v>
      </c>
      <c r="J97" s="16"/>
      <c r="K97" s="16"/>
    </row>
    <row r="98" spans="1:11" ht="15" customHeight="1" x14ac:dyDescent="0.25">
      <c r="A98" s="239" t="s">
        <v>123</v>
      </c>
      <c r="B98" s="240"/>
      <c r="C98" s="240"/>
      <c r="D98" s="240"/>
      <c r="E98" s="240"/>
      <c r="F98" s="240"/>
      <c r="G98" s="241"/>
      <c r="H98" s="68">
        <f>SUM(H87:H97)</f>
        <v>3.3791203703703705E-2</v>
      </c>
      <c r="I98" s="34"/>
      <c r="J98" s="16"/>
      <c r="K98" s="16"/>
    </row>
    <row r="99" spans="1:11" ht="15" customHeight="1" x14ac:dyDescent="0.25">
      <c r="A99" s="27"/>
      <c r="B99" s="88"/>
      <c r="C99" s="89"/>
      <c r="D99" s="89"/>
      <c r="E99" s="89"/>
      <c r="F99" s="89"/>
      <c r="G99" s="89"/>
      <c r="H99" s="56"/>
      <c r="I99" s="34"/>
      <c r="J99" s="16"/>
      <c r="K99" s="16"/>
    </row>
    <row r="100" spans="1:11" ht="15" customHeight="1" x14ac:dyDescent="0.25">
      <c r="A100" s="27" t="s">
        <v>124</v>
      </c>
      <c r="B100" s="88" t="s">
        <v>162</v>
      </c>
      <c r="C100" s="89"/>
      <c r="D100" s="89"/>
      <c r="E100" s="89"/>
      <c r="F100" s="89"/>
      <c r="G100" s="89"/>
      <c r="H100" s="56">
        <f>H53</f>
        <v>0.34941000000000005</v>
      </c>
      <c r="I100" s="34">
        <f>H100*SUM(I87:I90)</f>
        <v>16.845579713531947</v>
      </c>
      <c r="J100" s="16"/>
      <c r="K100" s="16"/>
    </row>
    <row r="101" spans="1:11" ht="15" customHeight="1" x14ac:dyDescent="0.25">
      <c r="A101" s="239" t="s">
        <v>74</v>
      </c>
      <c r="B101" s="240"/>
      <c r="C101" s="240"/>
      <c r="D101" s="240"/>
      <c r="E101" s="240"/>
      <c r="F101" s="240"/>
      <c r="G101" s="241"/>
      <c r="H101" s="45">
        <f>H98+H99+H100</f>
        <v>0.38320120370370375</v>
      </c>
      <c r="I101" s="44">
        <f>SUM(I87:I97,I99:I100)</f>
        <v>100.84713300056899</v>
      </c>
      <c r="J101" s="16"/>
      <c r="K101" s="16"/>
    </row>
    <row r="102" spans="1:11" ht="15" customHeight="1" x14ac:dyDescent="0.25">
      <c r="A102" s="242"/>
      <c r="B102" s="242"/>
      <c r="C102" s="242"/>
      <c r="D102" s="242"/>
      <c r="E102" s="242"/>
      <c r="F102" s="242"/>
      <c r="G102" s="242"/>
      <c r="H102" s="242"/>
      <c r="I102" s="242"/>
      <c r="J102" s="16"/>
      <c r="K102" s="16"/>
    </row>
    <row r="103" spans="1:11" ht="15" customHeight="1" x14ac:dyDescent="0.25">
      <c r="A103" s="243" t="s">
        <v>126</v>
      </c>
      <c r="B103" s="243"/>
      <c r="C103" s="243"/>
      <c r="D103" s="243"/>
      <c r="E103" s="243"/>
      <c r="F103" s="243"/>
      <c r="G103" s="243"/>
      <c r="H103" s="243"/>
      <c r="I103" s="243"/>
      <c r="J103" s="16"/>
      <c r="K103" s="16"/>
    </row>
    <row r="104" spans="1:11" ht="15" customHeight="1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16"/>
      <c r="K104" s="16"/>
    </row>
    <row r="105" spans="1:11" ht="15" customHeight="1" x14ac:dyDescent="0.25">
      <c r="A105" s="42">
        <v>4</v>
      </c>
      <c r="B105" s="96" t="s">
        <v>102</v>
      </c>
      <c r="C105" s="97"/>
      <c r="D105" s="97"/>
      <c r="E105" s="97"/>
      <c r="F105" s="97"/>
      <c r="G105" s="97"/>
      <c r="H105" s="211" t="s">
        <v>52</v>
      </c>
      <c r="I105" s="211"/>
      <c r="J105" s="16"/>
      <c r="K105" s="16"/>
    </row>
    <row r="106" spans="1:11" ht="15" customHeight="1" x14ac:dyDescent="0.25">
      <c r="A106" s="28" t="s">
        <v>115</v>
      </c>
      <c r="B106" s="94" t="s">
        <v>127</v>
      </c>
      <c r="C106" s="95"/>
      <c r="D106" s="95"/>
      <c r="E106" s="95"/>
      <c r="F106" s="95"/>
      <c r="G106" s="95"/>
      <c r="H106" s="210">
        <f>I101</f>
        <v>100.84713300056899</v>
      </c>
      <c r="I106" s="210"/>
      <c r="J106" s="16"/>
      <c r="K106" s="16"/>
    </row>
    <row r="107" spans="1:11" ht="15" customHeight="1" x14ac:dyDescent="0.25">
      <c r="A107" s="61" t="s">
        <v>74</v>
      </c>
      <c r="B107" s="60"/>
      <c r="C107" s="60"/>
      <c r="D107" s="60"/>
      <c r="E107" s="60"/>
      <c r="F107" s="60"/>
      <c r="G107" s="60"/>
      <c r="H107" s="245">
        <f>SUM(H106:I106)</f>
        <v>100.84713300056899</v>
      </c>
      <c r="I107" s="245"/>
      <c r="J107" s="16"/>
      <c r="K107" s="16"/>
    </row>
    <row r="108" spans="1:11" ht="15" customHeight="1" x14ac:dyDescent="0.25">
      <c r="A108" s="236"/>
      <c r="B108" s="236"/>
      <c r="C108" s="236"/>
      <c r="D108" s="236"/>
      <c r="E108" s="236"/>
      <c r="F108" s="236"/>
      <c r="G108" s="236"/>
      <c r="H108" s="236"/>
      <c r="I108" s="236"/>
      <c r="J108" s="16"/>
      <c r="K108" s="16"/>
    </row>
    <row r="109" spans="1:11" ht="15" customHeight="1" x14ac:dyDescent="0.25">
      <c r="A109" s="224" t="s">
        <v>128</v>
      </c>
      <c r="B109" s="225"/>
      <c r="C109" s="225"/>
      <c r="D109" s="225"/>
      <c r="E109" s="225"/>
      <c r="F109" s="225"/>
      <c r="G109" s="225"/>
      <c r="H109" s="225"/>
      <c r="I109" s="226"/>
      <c r="J109" s="16"/>
      <c r="K109" s="16"/>
    </row>
    <row r="110" spans="1:11" ht="15" customHeight="1" x14ac:dyDescent="0.25">
      <c r="A110" s="43">
        <v>5</v>
      </c>
      <c r="B110" s="237" t="s">
        <v>129</v>
      </c>
      <c r="C110" s="237"/>
      <c r="D110" s="237"/>
      <c r="E110" s="237"/>
      <c r="F110" s="237"/>
      <c r="G110" s="237"/>
      <c r="H110" s="238" t="s">
        <v>52</v>
      </c>
      <c r="I110" s="238"/>
      <c r="J110" s="16"/>
      <c r="K110" s="16"/>
    </row>
    <row r="111" spans="1:11" ht="15" customHeight="1" x14ac:dyDescent="0.25">
      <c r="A111" s="28" t="s">
        <v>30</v>
      </c>
      <c r="B111" s="228" t="s">
        <v>130</v>
      </c>
      <c r="C111" s="229"/>
      <c r="D111" s="229"/>
      <c r="E111" s="229"/>
      <c r="F111" s="229"/>
      <c r="G111" s="230"/>
      <c r="H111" s="231">
        <v>0</v>
      </c>
      <c r="I111" s="231"/>
      <c r="J111" s="317"/>
      <c r="K111" s="16"/>
    </row>
    <row r="112" spans="1:11" ht="15" customHeight="1" x14ac:dyDescent="0.25">
      <c r="A112" s="28" t="s">
        <v>32</v>
      </c>
      <c r="B112" s="233" t="s">
        <v>131</v>
      </c>
      <c r="C112" s="234"/>
      <c r="D112" s="234"/>
      <c r="E112" s="234"/>
      <c r="F112" s="234"/>
      <c r="G112" s="235"/>
      <c r="H112" s="231">
        <v>0</v>
      </c>
      <c r="I112" s="231"/>
      <c r="J112" s="317"/>
      <c r="K112" s="16"/>
    </row>
    <row r="113" spans="1:12" ht="15" customHeight="1" x14ac:dyDescent="0.25">
      <c r="A113" s="211" t="s">
        <v>26</v>
      </c>
      <c r="B113" s="211"/>
      <c r="C113" s="211"/>
      <c r="D113" s="211"/>
      <c r="E113" s="211"/>
      <c r="F113" s="211"/>
      <c r="G113" s="211"/>
      <c r="H113" s="213">
        <f>SUM(H111:I112)</f>
        <v>0</v>
      </c>
      <c r="I113" s="213"/>
      <c r="J113" s="16"/>
      <c r="K113" s="16"/>
    </row>
    <row r="114" spans="1:12" ht="15" customHeight="1" x14ac:dyDescent="0.25">
      <c r="A114" s="223"/>
      <c r="B114" s="223"/>
      <c r="C114" s="223"/>
      <c r="D114" s="223"/>
      <c r="E114" s="223"/>
      <c r="F114" s="223"/>
      <c r="G114" s="223"/>
      <c r="H114" s="223"/>
      <c r="I114" s="223"/>
      <c r="J114" s="16"/>
      <c r="K114" s="16"/>
    </row>
    <row r="115" spans="1:12" ht="15" customHeight="1" x14ac:dyDescent="0.25">
      <c r="A115" s="224" t="s">
        <v>133</v>
      </c>
      <c r="B115" s="225"/>
      <c r="C115" s="225"/>
      <c r="D115" s="225"/>
      <c r="E115" s="225"/>
      <c r="F115" s="225"/>
      <c r="G115" s="225"/>
      <c r="H115" s="225"/>
      <c r="I115" s="226"/>
      <c r="J115" s="16"/>
      <c r="K115" s="16"/>
    </row>
    <row r="116" spans="1:12" ht="15" customHeight="1" x14ac:dyDescent="0.25">
      <c r="A116" s="42">
        <v>6</v>
      </c>
      <c r="B116" s="227" t="s">
        <v>134</v>
      </c>
      <c r="C116" s="227"/>
      <c r="D116" s="227"/>
      <c r="E116" s="227"/>
      <c r="F116" s="227"/>
      <c r="G116" s="227"/>
      <c r="H116" s="42" t="s">
        <v>71</v>
      </c>
      <c r="I116" s="42" t="s">
        <v>52</v>
      </c>
      <c r="J116" s="16"/>
      <c r="K116" s="16"/>
    </row>
    <row r="117" spans="1:12" ht="15" customHeight="1" x14ac:dyDescent="0.25">
      <c r="A117" s="159" t="s">
        <v>30</v>
      </c>
      <c r="B117" s="216" t="s">
        <v>135</v>
      </c>
      <c r="C117" s="216"/>
      <c r="D117" s="216"/>
      <c r="E117" s="216"/>
      <c r="F117" s="216"/>
      <c r="G117" s="216"/>
      <c r="H117" s="171">
        <v>1.4999999999999999E-2</v>
      </c>
      <c r="I117" s="172">
        <f>H133*H117</f>
        <v>73.015612591807354</v>
      </c>
      <c r="J117" s="16"/>
      <c r="K117" s="16"/>
      <c r="L117" s="54"/>
    </row>
    <row r="118" spans="1:12" ht="15" customHeight="1" x14ac:dyDescent="0.25">
      <c r="A118" s="159" t="s">
        <v>32</v>
      </c>
      <c r="B118" s="216" t="s">
        <v>136</v>
      </c>
      <c r="C118" s="216"/>
      <c r="D118" s="216"/>
      <c r="E118" s="216"/>
      <c r="F118" s="216"/>
      <c r="G118" s="216"/>
      <c r="H118" s="171">
        <v>2.1000000000000001E-2</v>
      </c>
      <c r="I118" s="172">
        <f>(I117+H133)*H118</f>
        <v>103.75518549295826</v>
      </c>
      <c r="J118" s="16"/>
      <c r="K118" s="16"/>
      <c r="L118" s="53"/>
    </row>
    <row r="119" spans="1:12" ht="15" customHeight="1" x14ac:dyDescent="0.25">
      <c r="A119" s="28" t="s">
        <v>35</v>
      </c>
      <c r="B119" s="209" t="s">
        <v>137</v>
      </c>
      <c r="C119" s="209"/>
      <c r="D119" s="209"/>
      <c r="E119" s="209"/>
      <c r="F119" s="209"/>
      <c r="G119" s="209"/>
      <c r="H119" s="38">
        <f>SUM(H120:H122)</f>
        <v>8.6499999999999994E-2</v>
      </c>
      <c r="I119" s="105">
        <f>((H133+I117+I118)/(1-H119))*H119</f>
        <v>477.66543329365584</v>
      </c>
      <c r="J119" s="16"/>
      <c r="K119" s="16"/>
    </row>
    <row r="120" spans="1:12" ht="15" customHeight="1" x14ac:dyDescent="0.25">
      <c r="A120" s="232" t="s">
        <v>138</v>
      </c>
      <c r="B120" s="232"/>
      <c r="C120" s="218" t="s">
        <v>139</v>
      </c>
      <c r="D120" s="160" t="s">
        <v>140</v>
      </c>
      <c r="E120" s="161"/>
      <c r="F120" s="161"/>
      <c r="G120" s="162"/>
      <c r="H120" s="171">
        <v>6.4999999999999997E-3</v>
      </c>
      <c r="I120" s="172">
        <f>((H133+I117+I118)/(1-H119))*H120</f>
        <v>35.893934293742923</v>
      </c>
      <c r="J120" s="16"/>
      <c r="K120" s="16"/>
    </row>
    <row r="121" spans="1:12" ht="15" customHeight="1" x14ac:dyDescent="0.25">
      <c r="A121" s="232" t="s">
        <v>141</v>
      </c>
      <c r="B121" s="232"/>
      <c r="C121" s="219"/>
      <c r="D121" s="160" t="s">
        <v>142</v>
      </c>
      <c r="E121" s="161"/>
      <c r="F121" s="161"/>
      <c r="G121" s="162"/>
      <c r="H121" s="171">
        <v>0.03</v>
      </c>
      <c r="I121" s="172">
        <f>((H133+I117+I118)/(1-H119))*H121</f>
        <v>165.66431212496735</v>
      </c>
      <c r="J121" s="16"/>
      <c r="K121" s="16"/>
    </row>
    <row r="122" spans="1:12" ht="15" customHeight="1" x14ac:dyDescent="0.25">
      <c r="A122" s="232" t="s">
        <v>143</v>
      </c>
      <c r="B122" s="232"/>
      <c r="C122" s="39" t="s">
        <v>144</v>
      </c>
      <c r="D122" s="29" t="s">
        <v>145</v>
      </c>
      <c r="E122" s="30"/>
      <c r="F122" s="30"/>
      <c r="G122" s="32"/>
      <c r="H122" s="38">
        <v>0.05</v>
      </c>
      <c r="I122" s="105">
        <f>((H133+I117+I118)/(1-H119))*H122</f>
        <v>276.10718687494563</v>
      </c>
      <c r="J122" s="16"/>
      <c r="K122" s="16"/>
    </row>
    <row r="123" spans="1:12" ht="15" customHeight="1" x14ac:dyDescent="0.25">
      <c r="A123" s="211" t="s">
        <v>26</v>
      </c>
      <c r="B123" s="211"/>
      <c r="C123" s="211"/>
      <c r="D123" s="211"/>
      <c r="E123" s="211"/>
      <c r="F123" s="211"/>
      <c r="G123" s="211"/>
      <c r="H123" s="41">
        <f>H119+H118+H117</f>
        <v>0.1225</v>
      </c>
      <c r="I123" s="40">
        <f>SUM(I117:I119)</f>
        <v>654.43623137842144</v>
      </c>
      <c r="J123" s="16"/>
      <c r="K123" s="16"/>
    </row>
    <row r="124" spans="1:12" ht="15" customHeight="1" x14ac:dyDescent="0.25">
      <c r="A124" s="208"/>
      <c r="B124" s="208"/>
      <c r="C124" s="208"/>
      <c r="D124" s="208"/>
      <c r="E124" s="208"/>
      <c r="F124" s="208"/>
      <c r="G124" s="208"/>
      <c r="H124" s="208"/>
      <c r="I124" s="208"/>
      <c r="J124" s="16"/>
      <c r="K124" s="16"/>
    </row>
    <row r="125" spans="1:12" ht="15" customHeight="1" x14ac:dyDescent="0.25">
      <c r="A125" s="214" t="s">
        <v>146</v>
      </c>
      <c r="B125" s="214"/>
      <c r="C125" s="214"/>
      <c r="D125" s="214"/>
      <c r="E125" s="214"/>
      <c r="F125" s="214"/>
      <c r="G125" s="214"/>
      <c r="H125" s="214"/>
      <c r="I125" s="214"/>
      <c r="J125" s="16"/>
      <c r="K125" s="16"/>
    </row>
    <row r="126" spans="1:12" ht="15" customHeight="1" x14ac:dyDescent="0.25">
      <c r="A126" s="215"/>
      <c r="B126" s="215"/>
      <c r="C126" s="215"/>
      <c r="D126" s="215"/>
      <c r="E126" s="215"/>
      <c r="F126" s="215"/>
      <c r="G126" s="215"/>
      <c r="H126" s="215"/>
      <c r="I126" s="215"/>
      <c r="J126" s="16"/>
      <c r="K126" s="16"/>
    </row>
    <row r="127" spans="1:12" ht="15" customHeight="1" x14ac:dyDescent="0.25">
      <c r="A127" s="211" t="s">
        <v>147</v>
      </c>
      <c r="B127" s="211"/>
      <c r="C127" s="211"/>
      <c r="D127" s="211"/>
      <c r="E127" s="211"/>
      <c r="F127" s="211"/>
      <c r="G127" s="211"/>
      <c r="H127" s="241" t="s">
        <v>52</v>
      </c>
      <c r="I127" s="241"/>
      <c r="J127" s="16"/>
      <c r="K127" s="16"/>
    </row>
    <row r="128" spans="1:12" ht="15" customHeight="1" x14ac:dyDescent="0.25">
      <c r="A128" s="28" t="s">
        <v>30</v>
      </c>
      <c r="B128" s="209" t="s">
        <v>148</v>
      </c>
      <c r="C128" s="209"/>
      <c r="D128" s="209"/>
      <c r="E128" s="209"/>
      <c r="F128" s="209"/>
      <c r="G128" s="209"/>
      <c r="H128" s="210">
        <f>H34</f>
        <v>2485.9</v>
      </c>
      <c r="I128" s="210"/>
      <c r="J128" s="16"/>
      <c r="K128" s="16"/>
    </row>
    <row r="129" spans="1:11" ht="15" customHeight="1" x14ac:dyDescent="0.25">
      <c r="A129" s="28" t="s">
        <v>32</v>
      </c>
      <c r="B129" s="209" t="s">
        <v>149</v>
      </c>
      <c r="C129" s="209"/>
      <c r="D129" s="209"/>
      <c r="E129" s="209"/>
      <c r="F129" s="209"/>
      <c r="G129" s="209"/>
      <c r="H129" s="210">
        <f>H72</f>
        <v>2118.8460644171446</v>
      </c>
      <c r="I129" s="210"/>
      <c r="J129" s="16"/>
      <c r="K129" s="16"/>
    </row>
    <row r="130" spans="1:11" ht="15" customHeight="1" x14ac:dyDescent="0.25">
      <c r="A130" s="28" t="s">
        <v>35</v>
      </c>
      <c r="B130" s="209" t="s">
        <v>150</v>
      </c>
      <c r="C130" s="209"/>
      <c r="D130" s="209"/>
      <c r="E130" s="209"/>
      <c r="F130" s="209"/>
      <c r="G130" s="209"/>
      <c r="H130" s="210">
        <f>H82</f>
        <v>162.11430870277781</v>
      </c>
      <c r="I130" s="210"/>
      <c r="J130" s="16"/>
      <c r="K130" s="16"/>
    </row>
    <row r="131" spans="1:11" ht="15" customHeight="1" x14ac:dyDescent="0.25">
      <c r="A131" s="28" t="s">
        <v>37</v>
      </c>
      <c r="B131" s="209" t="s">
        <v>151</v>
      </c>
      <c r="C131" s="209"/>
      <c r="D131" s="209"/>
      <c r="E131" s="209"/>
      <c r="F131" s="209"/>
      <c r="G131" s="209"/>
      <c r="H131" s="210">
        <f>I101</f>
        <v>100.84713300056899</v>
      </c>
      <c r="I131" s="210"/>
      <c r="J131" s="16"/>
      <c r="K131" s="16"/>
    </row>
    <row r="132" spans="1:11" ht="15" customHeight="1" x14ac:dyDescent="0.25">
      <c r="A132" s="28" t="s">
        <v>60</v>
      </c>
      <c r="B132" s="209" t="s">
        <v>152</v>
      </c>
      <c r="C132" s="209"/>
      <c r="D132" s="209"/>
      <c r="E132" s="209"/>
      <c r="F132" s="209"/>
      <c r="G132" s="209"/>
      <c r="H132" s="210">
        <f>H113</f>
        <v>0</v>
      </c>
      <c r="I132" s="210"/>
      <c r="J132" s="16"/>
      <c r="K132" s="16"/>
    </row>
    <row r="133" spans="1:11" ht="15" customHeight="1" x14ac:dyDescent="0.25">
      <c r="A133" s="211" t="s">
        <v>153</v>
      </c>
      <c r="B133" s="211"/>
      <c r="C133" s="211"/>
      <c r="D133" s="211"/>
      <c r="E133" s="211"/>
      <c r="F133" s="211"/>
      <c r="G133" s="211"/>
      <c r="H133" s="213">
        <f>SUM(H128:I132)</f>
        <v>4867.7075061204905</v>
      </c>
      <c r="I133" s="213"/>
      <c r="J133" s="16"/>
      <c r="K133" s="16"/>
    </row>
    <row r="134" spans="1:11" ht="15" customHeight="1" x14ac:dyDescent="0.25">
      <c r="A134" s="28" t="s">
        <v>62</v>
      </c>
      <c r="B134" s="209" t="s">
        <v>154</v>
      </c>
      <c r="C134" s="209"/>
      <c r="D134" s="209"/>
      <c r="E134" s="209"/>
      <c r="F134" s="209"/>
      <c r="G134" s="209"/>
      <c r="H134" s="210">
        <f>I123</f>
        <v>654.43623137842144</v>
      </c>
      <c r="I134" s="210"/>
      <c r="J134" s="16"/>
      <c r="K134" s="16"/>
    </row>
    <row r="135" spans="1:11" ht="15" customHeight="1" x14ac:dyDescent="0.25">
      <c r="A135" s="211" t="s">
        <v>155</v>
      </c>
      <c r="B135" s="211"/>
      <c r="C135" s="211"/>
      <c r="D135" s="211"/>
      <c r="E135" s="211"/>
      <c r="F135" s="211"/>
      <c r="G135" s="211"/>
      <c r="H135" s="212">
        <f>(H133+H134)</f>
        <v>5522.1437374989118</v>
      </c>
      <c r="I135" s="212"/>
      <c r="J135" s="16"/>
      <c r="K135" s="16"/>
    </row>
    <row r="136" spans="1:11" ht="15" customHeight="1" x14ac:dyDescent="0.25">
      <c r="A136" s="208"/>
      <c r="B136" s="208"/>
      <c r="C136" s="208"/>
      <c r="D136" s="208"/>
      <c r="E136" s="208"/>
      <c r="F136" s="208"/>
      <c r="G136" s="208"/>
      <c r="H136" s="208"/>
      <c r="I136" s="208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156</v>
      </c>
      <c r="C139" s="12">
        <v>4.1999999999999997E-3</v>
      </c>
    </row>
    <row r="140" spans="1:11" ht="15" hidden="1" customHeight="1" x14ac:dyDescent="0.25">
      <c r="B140" s="13" t="s">
        <v>136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14" t="s">
        <v>157</v>
      </c>
      <c r="B145" s="214"/>
      <c r="C145" s="214"/>
      <c r="D145" s="214"/>
      <c r="E145" s="214"/>
      <c r="F145" s="214"/>
      <c r="G145" s="214"/>
      <c r="H145" s="214"/>
      <c r="I145" s="214"/>
      <c r="K145" s="49"/>
    </row>
    <row r="146" spans="1:11" ht="15" customHeight="1" x14ac:dyDescent="0.25">
      <c r="A146" s="98"/>
      <c r="B146" s="98"/>
      <c r="C146" s="98"/>
      <c r="D146" s="98"/>
      <c r="E146" s="98"/>
      <c r="F146" s="98"/>
      <c r="G146" s="98"/>
      <c r="H146" s="98"/>
      <c r="I146" s="98"/>
    </row>
    <row r="147" spans="1:11" ht="15" customHeight="1" x14ac:dyDescent="0.25">
      <c r="A147" s="211" t="s">
        <v>158</v>
      </c>
      <c r="B147" s="211"/>
      <c r="C147" s="211"/>
      <c r="D147" s="211"/>
      <c r="E147" s="211"/>
      <c r="F147" s="211"/>
      <c r="G147" s="211"/>
      <c r="H147" s="211" t="s">
        <v>52</v>
      </c>
      <c r="I147" s="211"/>
    </row>
    <row r="148" spans="1:11" ht="15" customHeight="1" x14ac:dyDescent="0.25">
      <c r="A148" s="28" t="s">
        <v>30</v>
      </c>
      <c r="B148" s="209" t="s">
        <v>159</v>
      </c>
      <c r="C148" s="209"/>
      <c r="D148" s="209"/>
      <c r="E148" s="209"/>
      <c r="F148" s="209"/>
      <c r="G148" s="209"/>
      <c r="H148" s="210">
        <f>I39</f>
        <v>207.07547</v>
      </c>
      <c r="I148" s="210"/>
    </row>
    <row r="149" spans="1:11" ht="15" customHeight="1" x14ac:dyDescent="0.25">
      <c r="A149" s="28" t="s">
        <v>32</v>
      </c>
      <c r="B149" s="209" t="s">
        <v>181</v>
      </c>
      <c r="C149" s="209"/>
      <c r="D149" s="209"/>
      <c r="E149" s="209"/>
      <c r="F149" s="209"/>
      <c r="G149" s="209"/>
      <c r="H149" s="210">
        <f>I40</f>
        <v>276.21111111111111</v>
      </c>
      <c r="I149" s="210"/>
    </row>
    <row r="150" spans="1:11" ht="15" customHeight="1" x14ac:dyDescent="0.25">
      <c r="A150" s="28" t="s">
        <v>35</v>
      </c>
      <c r="B150" s="209" t="s">
        <v>160</v>
      </c>
      <c r="C150" s="209"/>
      <c r="D150" s="209"/>
      <c r="E150" s="209"/>
      <c r="F150" s="209"/>
      <c r="G150" s="209"/>
      <c r="H150" s="290">
        <f>H82</f>
        <v>162.11430870277781</v>
      </c>
      <c r="I150" s="291"/>
    </row>
    <row r="151" spans="1:11" ht="15" customHeight="1" x14ac:dyDescent="0.25">
      <c r="A151" s="28" t="s">
        <v>37</v>
      </c>
      <c r="B151" s="209" t="s">
        <v>176</v>
      </c>
      <c r="C151" s="209"/>
      <c r="D151" s="209"/>
      <c r="E151" s="209"/>
      <c r="F151" s="209"/>
      <c r="G151" s="209"/>
      <c r="H151" s="290">
        <f>I101</f>
        <v>100.84713300056899</v>
      </c>
      <c r="I151" s="291"/>
    </row>
    <row r="152" spans="1:11" ht="15" customHeight="1" x14ac:dyDescent="0.25">
      <c r="A152" s="239" t="s">
        <v>161</v>
      </c>
      <c r="B152" s="240"/>
      <c r="C152" s="240"/>
      <c r="D152" s="240"/>
      <c r="E152" s="240"/>
      <c r="F152" s="240"/>
      <c r="G152" s="241"/>
      <c r="H152" s="328">
        <f>SUM(H148:I151)</f>
        <v>746.24802281445784</v>
      </c>
      <c r="I152" s="329"/>
    </row>
  </sheetData>
  <mergeCells count="174">
    <mergeCell ref="J76:J81"/>
    <mergeCell ref="J88:J92"/>
    <mergeCell ref="J111:J112"/>
    <mergeCell ref="B151:G151"/>
    <mergeCell ref="H151:I151"/>
    <mergeCell ref="A152:G152"/>
    <mergeCell ref="H152:I152"/>
    <mergeCell ref="A98:G98"/>
    <mergeCell ref="A101:G101"/>
    <mergeCell ref="A82:G82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83:I83"/>
    <mergeCell ref="A102:I102"/>
    <mergeCell ref="A103:I103"/>
    <mergeCell ref="A104:I104"/>
    <mergeCell ref="A84:I84"/>
    <mergeCell ref="A85:I85"/>
    <mergeCell ref="A108:I108"/>
    <mergeCell ref="A109:I109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73:I73"/>
    <mergeCell ref="A74:I74"/>
    <mergeCell ref="B110:G110"/>
    <mergeCell ref="H110:I110"/>
    <mergeCell ref="B111:G111"/>
    <mergeCell ref="H111:I111"/>
    <mergeCell ref="H105:I105"/>
    <mergeCell ref="H106:I106"/>
    <mergeCell ref="H107:I107"/>
    <mergeCell ref="A113:G113"/>
    <mergeCell ref="H113:I113"/>
    <mergeCell ref="A114:I114"/>
    <mergeCell ref="A115:I115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H127:I127"/>
    <mergeCell ref="B117:G117"/>
    <mergeCell ref="B118:G118"/>
    <mergeCell ref="B119:G119"/>
    <mergeCell ref="A120:B120"/>
    <mergeCell ref="C120:C121"/>
    <mergeCell ref="A121:B121"/>
    <mergeCell ref="B130:G130"/>
    <mergeCell ref="H130:I130"/>
    <mergeCell ref="B131:G131"/>
    <mergeCell ref="H131:I131"/>
    <mergeCell ref="B128:G128"/>
    <mergeCell ref="H128:I128"/>
    <mergeCell ref="B129:G129"/>
    <mergeCell ref="H129:I129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</mergeCells>
  <dataValidations count="1">
    <dataValidation allowBlank="1" sqref="A1 A125" xr:uid="{B6210BC5-C62F-431D-800F-2140C9C299E6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BFAA1-9290-45B5-83AF-E7938F479675}">
  <sheetPr>
    <tabColor rgb="FF3366CC"/>
  </sheetPr>
  <dimension ref="A1:Q152"/>
  <sheetViews>
    <sheetView showGridLines="0" topLeftCell="A34" zoomScaleNormal="100" zoomScaleSheetLayoutView="100" workbookViewId="0">
      <selection activeCell="H47" sqref="H47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304" t="s">
        <v>27</v>
      </c>
      <c r="B1" s="304"/>
      <c r="C1" s="304"/>
      <c r="D1" s="304"/>
      <c r="E1" s="304"/>
      <c r="F1" s="304"/>
      <c r="G1" s="304"/>
      <c r="H1" s="304"/>
      <c r="I1" s="304"/>
      <c r="J1" s="16"/>
      <c r="K1" s="16"/>
    </row>
    <row r="2" spans="1:11" ht="15" customHeight="1" x14ac:dyDescent="0.25">
      <c r="A2" s="242"/>
      <c r="B2" s="242"/>
      <c r="C2" s="242"/>
      <c r="D2" s="242"/>
      <c r="E2" s="242"/>
      <c r="F2" s="242"/>
      <c r="G2" s="242"/>
      <c r="H2" s="242"/>
      <c r="I2" s="242"/>
      <c r="J2" s="16"/>
      <c r="K2" s="16"/>
    </row>
    <row r="3" spans="1:11" ht="15" customHeight="1" x14ac:dyDescent="0.25">
      <c r="A3" s="19"/>
      <c r="B3" s="20" t="s">
        <v>28</v>
      </c>
      <c r="C3" s="305" t="s">
        <v>255</v>
      </c>
      <c r="D3" s="305"/>
      <c r="E3" s="305"/>
      <c r="F3" s="305"/>
      <c r="G3" s="305"/>
      <c r="H3" s="305"/>
      <c r="I3" s="305"/>
      <c r="J3" s="16"/>
      <c r="K3" s="16"/>
    </row>
    <row r="4" spans="1:11" ht="15" customHeight="1" x14ac:dyDescent="0.25">
      <c r="A4" s="19"/>
      <c r="B4" s="21" t="s">
        <v>256</v>
      </c>
      <c r="C4" s="306"/>
      <c r="D4" s="306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257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42"/>
      <c r="B6" s="242"/>
      <c r="C6" s="242"/>
      <c r="D6" s="242"/>
      <c r="E6" s="242"/>
      <c r="F6" s="242"/>
      <c r="G6" s="242"/>
      <c r="H6" s="242"/>
      <c r="I6" s="242"/>
      <c r="J6" s="16"/>
      <c r="K6" s="16"/>
    </row>
    <row r="7" spans="1:11" ht="15" customHeight="1" x14ac:dyDescent="0.25">
      <c r="A7" s="303" t="s">
        <v>29</v>
      </c>
      <c r="B7" s="303"/>
      <c r="C7" s="303"/>
      <c r="D7" s="303"/>
      <c r="E7" s="303"/>
      <c r="F7" s="303"/>
      <c r="G7" s="303"/>
      <c r="H7" s="303"/>
      <c r="I7" s="303"/>
      <c r="J7" s="16"/>
      <c r="K7" s="16"/>
    </row>
    <row r="8" spans="1:11" ht="15" customHeight="1" x14ac:dyDescent="0.25">
      <c r="A8" s="23" t="s">
        <v>30</v>
      </c>
      <c r="B8" s="279" t="s">
        <v>31</v>
      </c>
      <c r="C8" s="279"/>
      <c r="D8" s="279"/>
      <c r="E8" s="279"/>
      <c r="F8" s="279"/>
      <c r="G8" s="309">
        <v>45439</v>
      </c>
      <c r="H8" s="307"/>
      <c r="I8" s="307"/>
      <c r="J8" s="16"/>
      <c r="K8" s="16"/>
    </row>
    <row r="9" spans="1:11" ht="15" customHeight="1" x14ac:dyDescent="0.25">
      <c r="A9" s="23" t="s">
        <v>32</v>
      </c>
      <c r="B9" s="279" t="s">
        <v>33</v>
      </c>
      <c r="C9" s="279"/>
      <c r="D9" s="279"/>
      <c r="E9" s="279"/>
      <c r="F9" s="279"/>
      <c r="G9" s="310" t="s">
        <v>34</v>
      </c>
      <c r="H9" s="311"/>
      <c r="I9" s="312"/>
      <c r="J9" s="16"/>
      <c r="K9" s="16"/>
    </row>
    <row r="10" spans="1:11" ht="15" customHeight="1" x14ac:dyDescent="0.25">
      <c r="A10" s="24" t="s">
        <v>35</v>
      </c>
      <c r="B10" s="313" t="s">
        <v>36</v>
      </c>
      <c r="C10" s="314"/>
      <c r="D10" s="314"/>
      <c r="E10" s="314"/>
      <c r="F10" s="314"/>
      <c r="G10" s="307" t="s">
        <v>250</v>
      </c>
      <c r="H10" s="307"/>
      <c r="I10" s="307"/>
      <c r="J10" s="16"/>
      <c r="K10" s="16"/>
    </row>
    <row r="11" spans="1:11" ht="15" customHeight="1" x14ac:dyDescent="0.25">
      <c r="A11" s="23" t="s">
        <v>37</v>
      </c>
      <c r="B11" s="25" t="s">
        <v>38</v>
      </c>
      <c r="C11" s="26"/>
      <c r="D11" s="26"/>
      <c r="E11" s="26"/>
      <c r="F11" s="26"/>
      <c r="G11" s="307">
        <v>3</v>
      </c>
      <c r="H11" s="307"/>
      <c r="I11" s="307"/>
      <c r="J11" s="16"/>
      <c r="K11" s="16"/>
    </row>
    <row r="12" spans="1:11" ht="15" customHeight="1" x14ac:dyDescent="0.25">
      <c r="A12" s="303" t="s">
        <v>39</v>
      </c>
      <c r="B12" s="303"/>
      <c r="C12" s="303"/>
      <c r="D12" s="303"/>
      <c r="E12" s="303"/>
      <c r="F12" s="303"/>
      <c r="G12" s="303"/>
      <c r="H12" s="303"/>
      <c r="I12" s="303"/>
      <c r="J12" s="16"/>
      <c r="K12" s="16"/>
    </row>
    <row r="13" spans="1:11" ht="15" customHeight="1" x14ac:dyDescent="0.25">
      <c r="A13" s="23">
        <v>1</v>
      </c>
      <c r="B13" s="279" t="s">
        <v>40</v>
      </c>
      <c r="C13" s="279"/>
      <c r="D13" s="279"/>
      <c r="E13" s="279"/>
      <c r="F13" s="279"/>
      <c r="G13" s="279"/>
      <c r="H13" s="307" t="s">
        <v>4</v>
      </c>
      <c r="I13" s="307"/>
      <c r="J13" s="16"/>
      <c r="K13" s="16"/>
    </row>
    <row r="14" spans="1:11" ht="15" customHeight="1" x14ac:dyDescent="0.25">
      <c r="A14" s="23">
        <v>2</v>
      </c>
      <c r="B14" s="279" t="s">
        <v>41</v>
      </c>
      <c r="C14" s="279"/>
      <c r="D14" s="279"/>
      <c r="E14" s="279"/>
      <c r="F14" s="279"/>
      <c r="G14" s="279"/>
      <c r="H14" s="308">
        <v>1</v>
      </c>
      <c r="I14" s="308"/>
      <c r="J14" s="16"/>
      <c r="K14" s="16"/>
    </row>
    <row r="15" spans="1:11" ht="15" customHeight="1" x14ac:dyDescent="0.25">
      <c r="A15" s="23">
        <v>3</v>
      </c>
      <c r="B15" s="25" t="s">
        <v>42</v>
      </c>
      <c r="C15" s="302" t="s">
        <v>11</v>
      </c>
      <c r="D15" s="302"/>
      <c r="E15" s="302"/>
      <c r="F15" s="302"/>
      <c r="G15" s="302"/>
      <c r="H15" s="302"/>
      <c r="I15" s="302"/>
      <c r="J15" s="16"/>
      <c r="K15" s="16"/>
    </row>
    <row r="16" spans="1:11" ht="15" customHeight="1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16"/>
      <c r="K16" s="16"/>
    </row>
    <row r="17" spans="1:14" ht="15" customHeight="1" x14ac:dyDescent="0.25">
      <c r="A17" s="303" t="s">
        <v>43</v>
      </c>
      <c r="B17" s="303"/>
      <c r="C17" s="303"/>
      <c r="D17" s="303"/>
      <c r="E17" s="303"/>
      <c r="F17" s="303"/>
      <c r="G17" s="303"/>
      <c r="H17" s="303"/>
      <c r="I17" s="303"/>
      <c r="J17" s="16"/>
      <c r="K17" s="16"/>
    </row>
    <row r="18" spans="1:14" ht="15" customHeight="1" x14ac:dyDescent="0.25">
      <c r="A18" s="238" t="s">
        <v>44</v>
      </c>
      <c r="B18" s="238"/>
      <c r="C18" s="238"/>
      <c r="D18" s="238"/>
      <c r="E18" s="238"/>
      <c r="F18" s="238"/>
      <c r="G18" s="238"/>
      <c r="H18" s="238"/>
      <c r="I18" s="238"/>
      <c r="J18" s="16"/>
      <c r="K18" s="16"/>
    </row>
    <row r="19" spans="1:14" x14ac:dyDescent="0.25">
      <c r="A19" s="27">
        <v>1</v>
      </c>
      <c r="B19" s="268" t="s">
        <v>45</v>
      </c>
      <c r="C19" s="268"/>
      <c r="D19" s="268"/>
      <c r="E19" s="268"/>
      <c r="F19" s="268"/>
      <c r="G19" s="268"/>
      <c r="H19" s="300" t="s">
        <v>251</v>
      </c>
      <c r="I19" s="301"/>
      <c r="J19" s="16"/>
      <c r="K19" s="16"/>
    </row>
    <row r="20" spans="1:14" ht="15" customHeight="1" x14ac:dyDescent="0.25">
      <c r="A20" s="27">
        <v>2</v>
      </c>
      <c r="B20" s="268" t="s">
        <v>46</v>
      </c>
      <c r="C20" s="268"/>
      <c r="D20" s="268"/>
      <c r="E20" s="268"/>
      <c r="F20" s="268"/>
      <c r="G20" s="268"/>
      <c r="H20" s="315" t="s">
        <v>253</v>
      </c>
      <c r="I20" s="316"/>
      <c r="J20" s="16"/>
      <c r="K20" s="16"/>
    </row>
    <row r="21" spans="1:14" ht="15" customHeight="1" x14ac:dyDescent="0.25">
      <c r="A21" s="156">
        <v>3</v>
      </c>
      <c r="B21" s="272" t="s">
        <v>47</v>
      </c>
      <c r="C21" s="272"/>
      <c r="D21" s="272"/>
      <c r="E21" s="272"/>
      <c r="F21" s="272"/>
      <c r="G21" s="272"/>
      <c r="H21" s="298">
        <v>2485.9</v>
      </c>
      <c r="I21" s="299"/>
      <c r="J21" s="16"/>
      <c r="K21" s="16"/>
    </row>
    <row r="22" spans="1:14" x14ac:dyDescent="0.25">
      <c r="A22" s="27">
        <v>4</v>
      </c>
      <c r="B22" s="268" t="s">
        <v>48</v>
      </c>
      <c r="C22" s="268"/>
      <c r="D22" s="268"/>
      <c r="E22" s="268"/>
      <c r="F22" s="268"/>
      <c r="G22" s="268"/>
      <c r="H22" s="300"/>
      <c r="I22" s="301"/>
      <c r="J22" s="16"/>
      <c r="K22" s="16"/>
    </row>
    <row r="23" spans="1:14" ht="15" customHeight="1" x14ac:dyDescent="0.25">
      <c r="A23" s="27">
        <v>5</v>
      </c>
      <c r="B23" s="268" t="s">
        <v>49</v>
      </c>
      <c r="C23" s="268"/>
      <c r="D23" s="268"/>
      <c r="E23" s="268"/>
      <c r="F23" s="268"/>
      <c r="G23" s="268"/>
      <c r="H23" s="282" t="s">
        <v>182</v>
      </c>
      <c r="I23" s="283"/>
      <c r="J23" s="16"/>
      <c r="K23" s="16"/>
    </row>
    <row r="24" spans="1:14" ht="1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16"/>
      <c r="K24" s="16"/>
    </row>
    <row r="25" spans="1:14" ht="15" customHeight="1" x14ac:dyDescent="0.25">
      <c r="A25" s="224" t="s">
        <v>50</v>
      </c>
      <c r="B25" s="225"/>
      <c r="C25" s="225"/>
      <c r="D25" s="225"/>
      <c r="E25" s="225"/>
      <c r="F25" s="225"/>
      <c r="G25" s="225"/>
      <c r="H25" s="225"/>
      <c r="I25" s="226"/>
      <c r="J25" s="16"/>
      <c r="K25" s="16"/>
      <c r="M25" s="49"/>
    </row>
    <row r="26" spans="1:14" ht="15" customHeight="1" x14ac:dyDescent="0.25">
      <c r="A26" s="43">
        <v>1</v>
      </c>
      <c r="B26" s="237" t="s">
        <v>51</v>
      </c>
      <c r="C26" s="237"/>
      <c r="D26" s="237"/>
      <c r="E26" s="237"/>
      <c r="F26" s="237"/>
      <c r="G26" s="237"/>
      <c r="H26" s="321" t="s">
        <v>52</v>
      </c>
      <c r="I26" s="321"/>
      <c r="J26" s="16"/>
      <c r="K26" s="16"/>
      <c r="M26" s="49"/>
    </row>
    <row r="27" spans="1:14" ht="15" customHeight="1" x14ac:dyDescent="0.25">
      <c r="A27" s="27" t="s">
        <v>30</v>
      </c>
      <c r="B27" s="279" t="s">
        <v>53</v>
      </c>
      <c r="C27" s="279"/>
      <c r="D27" s="279"/>
      <c r="E27" s="279"/>
      <c r="F27" s="279"/>
      <c r="G27" s="279"/>
      <c r="H27" s="320">
        <f>H21</f>
        <v>2485.9</v>
      </c>
      <c r="I27" s="320"/>
      <c r="J27" s="16"/>
      <c r="K27" s="16"/>
    </row>
    <row r="28" spans="1:14" ht="15" customHeight="1" x14ac:dyDescent="0.25">
      <c r="A28" s="28" t="s">
        <v>32</v>
      </c>
      <c r="B28" s="29" t="s">
        <v>54</v>
      </c>
      <c r="C28" s="30"/>
      <c r="D28" s="31" t="s">
        <v>55</v>
      </c>
      <c r="E28" s="31" t="s">
        <v>58</v>
      </c>
      <c r="F28" s="30"/>
      <c r="G28" s="32"/>
      <c r="H28" s="210">
        <f>IF(E28="N",0,H27*0.3)</f>
        <v>0</v>
      </c>
      <c r="I28" s="210"/>
      <c r="J28" s="16"/>
      <c r="K28" s="16"/>
    </row>
    <row r="29" spans="1:14" ht="15" customHeight="1" x14ac:dyDescent="0.25">
      <c r="A29" s="28" t="s">
        <v>35</v>
      </c>
      <c r="B29" s="29" t="s">
        <v>57</v>
      </c>
      <c r="C29" s="30"/>
      <c r="D29" s="31" t="s">
        <v>55</v>
      </c>
      <c r="E29" s="31" t="s">
        <v>58</v>
      </c>
      <c r="F29" s="280"/>
      <c r="G29" s="281"/>
      <c r="H29" s="291"/>
      <c r="I29" s="210"/>
      <c r="J29" s="16"/>
      <c r="K29" s="16"/>
      <c r="N29" s="55"/>
    </row>
    <row r="30" spans="1:14" ht="15" customHeight="1" x14ac:dyDescent="0.25">
      <c r="A30" s="27" t="s">
        <v>37</v>
      </c>
      <c r="B30" s="285" t="s">
        <v>59</v>
      </c>
      <c r="C30" s="286"/>
      <c r="D30" s="286"/>
      <c r="E30" s="286"/>
      <c r="F30" s="286"/>
      <c r="G30" s="287"/>
      <c r="H30" s="210"/>
      <c r="I30" s="210"/>
      <c r="J30" s="16"/>
      <c r="K30" s="16"/>
    </row>
    <row r="31" spans="1:14" ht="15" customHeight="1" x14ac:dyDescent="0.25">
      <c r="A31" s="27" t="s">
        <v>60</v>
      </c>
      <c r="B31" s="285" t="s">
        <v>61</v>
      </c>
      <c r="C31" s="286"/>
      <c r="D31" s="286"/>
      <c r="E31" s="286"/>
      <c r="F31" s="286"/>
      <c r="G31" s="287"/>
      <c r="H31" s="210"/>
      <c r="I31" s="210"/>
      <c r="J31" s="16"/>
      <c r="K31" s="16"/>
    </row>
    <row r="32" spans="1:14" ht="15" customHeight="1" x14ac:dyDescent="0.25">
      <c r="A32" s="23" t="s">
        <v>62</v>
      </c>
      <c r="B32" s="284" t="s">
        <v>63</v>
      </c>
      <c r="C32" s="284"/>
      <c r="D32" s="284"/>
      <c r="E32" s="284"/>
      <c r="F32" s="284"/>
      <c r="G32" s="284"/>
      <c r="H32" s="231"/>
      <c r="I32" s="231"/>
      <c r="J32" s="16"/>
      <c r="K32" s="16"/>
    </row>
    <row r="33" spans="1:17" ht="15" customHeight="1" x14ac:dyDescent="0.25">
      <c r="A33" s="27" t="s">
        <v>64</v>
      </c>
      <c r="B33" s="268" t="s">
        <v>65</v>
      </c>
      <c r="C33" s="268"/>
      <c r="D33" s="268"/>
      <c r="E33" s="268"/>
      <c r="F33" s="268"/>
      <c r="G33" s="268"/>
      <c r="H33" s="322"/>
      <c r="I33" s="322"/>
      <c r="J33" s="16"/>
      <c r="K33" s="16"/>
    </row>
    <row r="34" spans="1:17" ht="15" customHeight="1" x14ac:dyDescent="0.25">
      <c r="A34" s="238" t="s">
        <v>66</v>
      </c>
      <c r="B34" s="238"/>
      <c r="C34" s="238"/>
      <c r="D34" s="238"/>
      <c r="E34" s="238"/>
      <c r="F34" s="238"/>
      <c r="G34" s="238"/>
      <c r="H34" s="245">
        <f>SUM(H27:I33)</f>
        <v>2485.9</v>
      </c>
      <c r="I34" s="245"/>
      <c r="J34" s="16"/>
      <c r="K34" s="16"/>
    </row>
    <row r="35" spans="1:17" ht="15" customHeight="1" x14ac:dyDescent="0.25">
      <c r="A35" s="276"/>
      <c r="B35" s="276"/>
      <c r="C35" s="276"/>
      <c r="D35" s="276"/>
      <c r="E35" s="276"/>
      <c r="F35" s="276"/>
      <c r="G35" s="276"/>
      <c r="H35" s="276"/>
      <c r="I35" s="276"/>
      <c r="J35" s="16"/>
      <c r="K35" s="16"/>
      <c r="L35" s="53"/>
      <c r="N35" s="53"/>
    </row>
    <row r="36" spans="1:17" ht="15" customHeight="1" x14ac:dyDescent="0.25">
      <c r="A36" s="224" t="s">
        <v>67</v>
      </c>
      <c r="B36" s="225"/>
      <c r="C36" s="225"/>
      <c r="D36" s="225"/>
      <c r="E36" s="225"/>
      <c r="F36" s="225"/>
      <c r="G36" s="225"/>
      <c r="H36" s="225"/>
      <c r="I36" s="226"/>
      <c r="J36" s="16"/>
      <c r="K36" s="16"/>
      <c r="Q36" s="53"/>
    </row>
    <row r="37" spans="1:17" ht="15" customHeight="1" x14ac:dyDescent="0.25">
      <c r="A37" s="237" t="s">
        <v>68</v>
      </c>
      <c r="B37" s="237"/>
      <c r="C37" s="237"/>
      <c r="D37" s="237"/>
      <c r="E37" s="237"/>
      <c r="F37" s="237"/>
      <c r="G37" s="237"/>
      <c r="H37" s="237"/>
      <c r="I37" s="237"/>
      <c r="J37" s="16"/>
      <c r="K37" s="16"/>
      <c r="L37" s="59"/>
    </row>
    <row r="38" spans="1:17" ht="15" customHeight="1" x14ac:dyDescent="0.25">
      <c r="A38" s="43" t="s">
        <v>69</v>
      </c>
      <c r="B38" s="220" t="s">
        <v>70</v>
      </c>
      <c r="C38" s="221"/>
      <c r="D38" s="221"/>
      <c r="E38" s="221"/>
      <c r="F38" s="221"/>
      <c r="G38" s="222"/>
      <c r="H38" s="43" t="s">
        <v>71</v>
      </c>
      <c r="I38" s="46" t="s">
        <v>52</v>
      </c>
      <c r="J38" s="16"/>
      <c r="K38" s="16"/>
      <c r="N38" s="57"/>
    </row>
    <row r="39" spans="1:17" ht="15" customHeight="1" x14ac:dyDescent="0.25">
      <c r="A39" s="27" t="s">
        <v>30</v>
      </c>
      <c r="B39" s="273" t="s">
        <v>72</v>
      </c>
      <c r="C39" s="274"/>
      <c r="D39" s="274"/>
      <c r="E39" s="274"/>
      <c r="F39" s="274"/>
      <c r="G39" s="275"/>
      <c r="H39" s="62">
        <v>8.3299999999999999E-2</v>
      </c>
      <c r="I39" s="34">
        <f>H34*H39</f>
        <v>207.07547</v>
      </c>
      <c r="J39" s="16"/>
      <c r="K39" s="17"/>
      <c r="L39" s="58"/>
      <c r="M39" s="58"/>
      <c r="N39" s="57"/>
      <c r="O39" s="14"/>
    </row>
    <row r="40" spans="1:17" ht="15" customHeight="1" x14ac:dyDescent="0.25">
      <c r="A40" s="27" t="s">
        <v>32</v>
      </c>
      <c r="B40" s="273" t="s">
        <v>73</v>
      </c>
      <c r="C40" s="274"/>
      <c r="D40" s="274"/>
      <c r="E40" s="274"/>
      <c r="F40" s="274"/>
      <c r="G40" s="275"/>
      <c r="H40" s="62">
        <f>0.0833333333333333+0.0277777777777778</f>
        <v>0.1111111111111111</v>
      </c>
      <c r="I40" s="34">
        <f>H34*H40</f>
        <v>276.21111111111111</v>
      </c>
      <c r="J40" s="16"/>
      <c r="K40" s="17"/>
      <c r="L40" s="58"/>
      <c r="M40" s="58"/>
      <c r="N40" s="57"/>
      <c r="O40" s="14"/>
    </row>
    <row r="41" spans="1:17" ht="15" customHeight="1" x14ac:dyDescent="0.25">
      <c r="A41" s="61" t="s">
        <v>74</v>
      </c>
      <c r="B41" s="60"/>
      <c r="C41" s="60"/>
      <c r="D41" s="60"/>
      <c r="E41" s="60"/>
      <c r="F41" s="60"/>
      <c r="G41" s="60"/>
      <c r="H41" s="67">
        <f>SUM(H39:H40)</f>
        <v>0.19441111111111109</v>
      </c>
      <c r="I41" s="66">
        <f>SUM(I39:I40)</f>
        <v>483.2865811111111</v>
      </c>
      <c r="J41" s="16"/>
      <c r="K41" s="16"/>
      <c r="L41" s="53"/>
      <c r="N41" s="53"/>
    </row>
    <row r="42" spans="1:17" ht="15" customHeight="1" x14ac:dyDescent="0.25">
      <c r="A42" s="246" t="s">
        <v>75</v>
      </c>
      <c r="B42" s="246"/>
      <c r="C42" s="246"/>
      <c r="D42" s="246"/>
      <c r="E42" s="246"/>
      <c r="F42" s="246"/>
      <c r="G42" s="246"/>
      <c r="H42" s="246"/>
      <c r="I42" s="246"/>
      <c r="J42" s="16"/>
      <c r="K42" s="16"/>
      <c r="L42" s="53"/>
    </row>
    <row r="43" spans="1:17" ht="15" customHeight="1" x14ac:dyDescent="0.25">
      <c r="A43" s="237" t="s">
        <v>76</v>
      </c>
      <c r="B43" s="237"/>
      <c r="C43" s="237"/>
      <c r="D43" s="237"/>
      <c r="E43" s="237"/>
      <c r="F43" s="237"/>
      <c r="G43" s="237"/>
      <c r="H43" s="237"/>
      <c r="I43" s="237"/>
      <c r="J43" s="16"/>
      <c r="K43" s="16"/>
    </row>
    <row r="44" spans="1:17" ht="15" customHeight="1" x14ac:dyDescent="0.25">
      <c r="A44" s="43" t="s">
        <v>77</v>
      </c>
      <c r="B44" s="237" t="s">
        <v>78</v>
      </c>
      <c r="C44" s="237"/>
      <c r="D44" s="237"/>
      <c r="E44" s="237"/>
      <c r="F44" s="237"/>
      <c r="G44" s="237"/>
      <c r="H44" s="43" t="s">
        <v>71</v>
      </c>
      <c r="I44" s="46" t="s">
        <v>52</v>
      </c>
      <c r="J44" s="16"/>
      <c r="K44" s="16"/>
      <c r="N44" s="53"/>
    </row>
    <row r="45" spans="1:17" ht="15" customHeight="1" x14ac:dyDescent="0.25">
      <c r="A45" s="27" t="s">
        <v>30</v>
      </c>
      <c r="B45" s="268" t="s">
        <v>79</v>
      </c>
      <c r="C45" s="268"/>
      <c r="D45" s="268"/>
      <c r="E45" s="268"/>
      <c r="F45" s="268"/>
      <c r="G45" s="268"/>
      <c r="H45" s="35">
        <v>0.2</v>
      </c>
      <c r="I45" s="36">
        <f>($H$34+$I$41)*H45</f>
        <v>593.83731622222228</v>
      </c>
      <c r="J45" s="16"/>
      <c r="K45" s="16"/>
      <c r="P45" s="55"/>
    </row>
    <row r="46" spans="1:17" ht="15" customHeight="1" x14ac:dyDescent="0.25">
      <c r="A46" s="27" t="s">
        <v>32</v>
      </c>
      <c r="B46" s="268" t="s">
        <v>80</v>
      </c>
      <c r="C46" s="268"/>
      <c r="D46" s="268"/>
      <c r="E46" s="268"/>
      <c r="F46" s="268"/>
      <c r="G46" s="268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3"/>
    </row>
    <row r="47" spans="1:17" ht="15" customHeight="1" x14ac:dyDescent="0.25">
      <c r="A47" s="173" t="s">
        <v>35</v>
      </c>
      <c r="B47" s="272" t="s">
        <v>81</v>
      </c>
      <c r="C47" s="272"/>
      <c r="D47" s="272"/>
      <c r="E47" s="272"/>
      <c r="F47" s="272"/>
      <c r="G47" s="272"/>
      <c r="H47" s="175">
        <v>1.141E-2</v>
      </c>
      <c r="I47" s="169">
        <f t="shared" si="0"/>
        <v>33.878418890477775</v>
      </c>
      <c r="J47" s="16"/>
      <c r="K47" s="16"/>
      <c r="L47" s="53"/>
    </row>
    <row r="48" spans="1:17" ht="15" customHeight="1" x14ac:dyDescent="0.25">
      <c r="A48" s="37" t="s">
        <v>37</v>
      </c>
      <c r="B48" s="268" t="s">
        <v>82</v>
      </c>
      <c r="C48" s="268"/>
      <c r="D48" s="268"/>
      <c r="E48" s="268"/>
      <c r="F48" s="268"/>
      <c r="G48" s="268"/>
      <c r="H48" s="35">
        <v>1.4999999999999999E-2</v>
      </c>
      <c r="I48" s="36">
        <f>($H$34+$I$41)*H48</f>
        <v>44.537798716666664</v>
      </c>
      <c r="J48" s="16"/>
      <c r="K48" s="16"/>
      <c r="L48" s="53"/>
    </row>
    <row r="49" spans="1:15" ht="15" customHeight="1" x14ac:dyDescent="0.25">
      <c r="A49" s="27" t="s">
        <v>60</v>
      </c>
      <c r="B49" s="268" t="s">
        <v>83</v>
      </c>
      <c r="C49" s="268"/>
      <c r="D49" s="268"/>
      <c r="E49" s="268"/>
      <c r="F49" s="268"/>
      <c r="G49" s="268"/>
      <c r="H49" s="51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62</v>
      </c>
      <c r="B50" s="268" t="s">
        <v>84</v>
      </c>
      <c r="C50" s="268"/>
      <c r="D50" s="268"/>
      <c r="E50" s="268"/>
      <c r="F50" s="268"/>
      <c r="G50" s="268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64</v>
      </c>
      <c r="B51" s="268" t="s">
        <v>85</v>
      </c>
      <c r="C51" s="268"/>
      <c r="D51" s="268"/>
      <c r="E51" s="268"/>
      <c r="F51" s="268"/>
      <c r="G51" s="268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86</v>
      </c>
      <c r="B52" s="268" t="s">
        <v>87</v>
      </c>
      <c r="C52" s="268"/>
      <c r="D52" s="268"/>
      <c r="E52" s="268"/>
      <c r="F52" s="268"/>
      <c r="G52" s="268"/>
      <c r="H52" s="51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38" t="s">
        <v>26</v>
      </c>
      <c r="B53" s="238"/>
      <c r="C53" s="238"/>
      <c r="D53" s="238"/>
      <c r="E53" s="238"/>
      <c r="F53" s="238"/>
      <c r="G53" s="238"/>
      <c r="H53" s="48">
        <f>SUM(H45:H52)</f>
        <v>0.34941000000000005</v>
      </c>
      <c r="I53" s="47">
        <f>SUM(I45:I52)</f>
        <v>1037.4634833060334</v>
      </c>
      <c r="J53" s="16"/>
      <c r="K53" s="16"/>
    </row>
    <row r="54" spans="1:15" ht="15" customHeight="1" x14ac:dyDescent="0.25">
      <c r="A54" s="246"/>
      <c r="B54" s="246"/>
      <c r="C54" s="246"/>
      <c r="D54" s="246"/>
      <c r="E54" s="246"/>
      <c r="F54" s="246"/>
      <c r="G54" s="246"/>
      <c r="H54" s="246"/>
      <c r="I54" s="246"/>
      <c r="J54" s="16"/>
      <c r="K54" s="16"/>
    </row>
    <row r="55" spans="1:15" ht="15" customHeight="1" x14ac:dyDescent="0.25">
      <c r="A55" s="269" t="s">
        <v>88</v>
      </c>
      <c r="B55" s="270"/>
      <c r="C55" s="270"/>
      <c r="D55" s="270"/>
      <c r="E55" s="270"/>
      <c r="F55" s="270"/>
      <c r="G55" s="270"/>
      <c r="H55" s="270"/>
      <c r="I55" s="271"/>
      <c r="J55" s="16"/>
      <c r="K55" s="16"/>
    </row>
    <row r="56" spans="1:15" ht="15" customHeight="1" x14ac:dyDescent="0.25">
      <c r="A56" s="43" t="s">
        <v>89</v>
      </c>
      <c r="B56" s="237" t="s">
        <v>90</v>
      </c>
      <c r="C56" s="237"/>
      <c r="D56" s="237"/>
      <c r="E56" s="237"/>
      <c r="F56" s="237"/>
      <c r="G56" s="237"/>
      <c r="H56" s="238" t="s">
        <v>52</v>
      </c>
      <c r="I56" s="238"/>
      <c r="J56" s="16"/>
      <c r="K56" s="16"/>
    </row>
    <row r="57" spans="1:15" ht="15" customHeight="1" x14ac:dyDescent="0.25">
      <c r="A57" s="247" t="s">
        <v>30</v>
      </c>
      <c r="B57" s="247" t="s">
        <v>91</v>
      </c>
      <c r="C57" s="27" t="s">
        <v>92</v>
      </c>
      <c r="D57" s="27" t="s">
        <v>93</v>
      </c>
      <c r="E57" s="27" t="s">
        <v>94</v>
      </c>
      <c r="F57" s="27" t="s">
        <v>95</v>
      </c>
      <c r="G57" s="27" t="s">
        <v>96</v>
      </c>
      <c r="H57" s="262">
        <f>D58*E58*F58</f>
        <v>226.60000000000002</v>
      </c>
      <c r="I57" s="263"/>
      <c r="J57" s="16"/>
      <c r="K57" s="16"/>
    </row>
    <row r="58" spans="1:15" ht="15" customHeight="1" x14ac:dyDescent="0.25">
      <c r="A58" s="248"/>
      <c r="B58" s="248"/>
      <c r="C58" s="27" t="s">
        <v>56</v>
      </c>
      <c r="D58" s="33">
        <v>5.15</v>
      </c>
      <c r="E58" s="27">
        <v>2</v>
      </c>
      <c r="F58" s="27">
        <v>22</v>
      </c>
      <c r="G58" s="33">
        <f>H27*0.06</f>
        <v>149.154</v>
      </c>
      <c r="H58" s="264">
        <f>IF(C58="N",0,IF(D58*E58*F58-(H27*6%)&lt;0,0,D58*E58*F58-(H27*6%)))</f>
        <v>77.446000000000026</v>
      </c>
      <c r="I58" s="265"/>
      <c r="J58" s="16"/>
      <c r="K58" s="16"/>
    </row>
    <row r="59" spans="1:15" ht="15" customHeight="1" x14ac:dyDescent="0.25">
      <c r="A59" s="247" t="s">
        <v>32</v>
      </c>
      <c r="B59" s="249" t="s">
        <v>97</v>
      </c>
      <c r="C59" s="250"/>
      <c r="D59" s="27" t="s">
        <v>92</v>
      </c>
      <c r="E59" s="27" t="s">
        <v>93</v>
      </c>
      <c r="F59" s="27" t="s">
        <v>95</v>
      </c>
      <c r="G59" s="27" t="s">
        <v>96</v>
      </c>
      <c r="H59" s="253">
        <f>IF(D60="N",0,(E60*F60)-G60)</f>
        <v>465.3</v>
      </c>
      <c r="I59" s="254"/>
      <c r="J59" s="16"/>
      <c r="K59" s="16"/>
      <c r="O59" s="53"/>
    </row>
    <row r="60" spans="1:15" ht="15" customHeight="1" x14ac:dyDescent="0.25">
      <c r="A60" s="248"/>
      <c r="B60" s="251"/>
      <c r="C60" s="252"/>
      <c r="D60" s="27" t="s">
        <v>56</v>
      </c>
      <c r="E60" s="167">
        <v>23.5</v>
      </c>
      <c r="F60" s="27">
        <v>22</v>
      </c>
      <c r="G60" s="33">
        <f>E60*F60*0.1</f>
        <v>51.7</v>
      </c>
      <c r="H60" s="255"/>
      <c r="I60" s="256"/>
      <c r="J60" s="16"/>
      <c r="K60" s="16"/>
      <c r="O60" s="53"/>
    </row>
    <row r="61" spans="1:15" ht="15" customHeight="1" x14ac:dyDescent="0.25">
      <c r="A61" s="52" t="s">
        <v>35</v>
      </c>
      <c r="B61" s="323" t="s">
        <v>98</v>
      </c>
      <c r="C61" s="324"/>
      <c r="D61" s="324"/>
      <c r="E61" s="324"/>
      <c r="F61" s="324"/>
      <c r="G61" s="325"/>
      <c r="H61" s="260">
        <v>0</v>
      </c>
      <c r="I61" s="261"/>
      <c r="J61" s="16"/>
      <c r="K61" s="16"/>
      <c r="O61" s="53"/>
    </row>
    <row r="62" spans="1:15" ht="15" customHeight="1" x14ac:dyDescent="0.25">
      <c r="A62" s="52" t="s">
        <v>37</v>
      </c>
      <c r="B62" s="323" t="s">
        <v>99</v>
      </c>
      <c r="C62" s="324"/>
      <c r="D62" s="324"/>
      <c r="E62" s="324"/>
      <c r="F62" s="324"/>
      <c r="G62" s="325"/>
      <c r="H62" s="260">
        <v>0</v>
      </c>
      <c r="I62" s="261"/>
      <c r="J62" s="16"/>
      <c r="K62" s="16"/>
      <c r="O62" s="53"/>
    </row>
    <row r="63" spans="1:15" ht="15" customHeight="1" x14ac:dyDescent="0.25">
      <c r="A63" s="163" t="s">
        <v>60</v>
      </c>
      <c r="B63" s="164" t="s">
        <v>100</v>
      </c>
      <c r="C63" s="165"/>
      <c r="D63" s="165"/>
      <c r="E63" s="165"/>
      <c r="F63" s="165"/>
      <c r="G63" s="166"/>
      <c r="H63" s="266">
        <v>20.149999999999999</v>
      </c>
      <c r="I63" s="267"/>
      <c r="J63" s="16"/>
      <c r="K63" s="16"/>
      <c r="O63" s="53"/>
    </row>
    <row r="64" spans="1:15" ht="15" customHeight="1" x14ac:dyDescent="0.25">
      <c r="A64" s="238" t="s">
        <v>74</v>
      </c>
      <c r="B64" s="238"/>
      <c r="C64" s="238"/>
      <c r="D64" s="238"/>
      <c r="E64" s="238"/>
      <c r="F64" s="238"/>
      <c r="G64" s="238"/>
      <c r="H64" s="245">
        <f>SUM(H58:I63)</f>
        <v>562.89600000000007</v>
      </c>
      <c r="I64" s="245"/>
      <c r="J64" s="16"/>
      <c r="K64" s="16"/>
    </row>
    <row r="65" spans="1:15" ht="15" customHeight="1" x14ac:dyDescent="0.25">
      <c r="A65" s="242"/>
      <c r="B65" s="242"/>
      <c r="C65" s="242"/>
      <c r="D65" s="242"/>
      <c r="E65" s="242"/>
      <c r="F65" s="242"/>
      <c r="G65" s="242"/>
      <c r="H65" s="242"/>
      <c r="I65" s="242"/>
      <c r="J65" s="16"/>
      <c r="K65" s="16"/>
    </row>
    <row r="66" spans="1:15" ht="15" customHeight="1" x14ac:dyDescent="0.25">
      <c r="A66" s="243" t="s">
        <v>101</v>
      </c>
      <c r="B66" s="243"/>
      <c r="C66" s="243"/>
      <c r="D66" s="243"/>
      <c r="E66" s="243"/>
      <c r="F66" s="243"/>
      <c r="G66" s="243"/>
      <c r="H66" s="243"/>
      <c r="I66" s="243"/>
      <c r="J66" s="16"/>
      <c r="K66" s="16"/>
      <c r="N66" s="54"/>
    </row>
    <row r="67" spans="1:15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16"/>
      <c r="K67" s="16"/>
      <c r="N67" s="53"/>
    </row>
    <row r="68" spans="1:15" ht="15" customHeight="1" x14ac:dyDescent="0.25">
      <c r="A68" s="42">
        <v>2</v>
      </c>
      <c r="B68" s="227" t="s">
        <v>102</v>
      </c>
      <c r="C68" s="227"/>
      <c r="D68" s="227"/>
      <c r="E68" s="227"/>
      <c r="F68" s="227"/>
      <c r="G68" s="227"/>
      <c r="H68" s="211" t="s">
        <v>52</v>
      </c>
      <c r="I68" s="211"/>
      <c r="J68" s="16"/>
      <c r="K68" s="16"/>
    </row>
    <row r="69" spans="1:15" ht="15" customHeight="1" x14ac:dyDescent="0.25">
      <c r="A69" s="28" t="s">
        <v>69</v>
      </c>
      <c r="B69" s="209" t="s">
        <v>103</v>
      </c>
      <c r="C69" s="209"/>
      <c r="D69" s="209"/>
      <c r="E69" s="209"/>
      <c r="F69" s="209"/>
      <c r="G69" s="209"/>
      <c r="H69" s="210">
        <f>I41</f>
        <v>483.2865811111111</v>
      </c>
      <c r="I69" s="210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77</v>
      </c>
      <c r="B70" s="209" t="s">
        <v>78</v>
      </c>
      <c r="C70" s="209"/>
      <c r="D70" s="209"/>
      <c r="E70" s="209"/>
      <c r="F70" s="209"/>
      <c r="G70" s="209"/>
      <c r="H70" s="210">
        <f>I53</f>
        <v>1037.4634833060334</v>
      </c>
      <c r="I70" s="210"/>
      <c r="J70" s="16"/>
      <c r="K70" s="16"/>
    </row>
    <row r="71" spans="1:15" ht="15" customHeight="1" x14ac:dyDescent="0.25">
      <c r="A71" s="28" t="s">
        <v>89</v>
      </c>
      <c r="B71" s="209" t="s">
        <v>90</v>
      </c>
      <c r="C71" s="209"/>
      <c r="D71" s="209"/>
      <c r="E71" s="209"/>
      <c r="F71" s="209"/>
      <c r="G71" s="209"/>
      <c r="H71" s="210">
        <f>H64</f>
        <v>562.89600000000007</v>
      </c>
      <c r="I71" s="210"/>
      <c r="J71" s="16"/>
      <c r="K71" s="16"/>
    </row>
    <row r="72" spans="1:15" ht="15" customHeight="1" x14ac:dyDescent="0.25">
      <c r="A72" s="238" t="s">
        <v>74</v>
      </c>
      <c r="B72" s="238"/>
      <c r="C72" s="238"/>
      <c r="D72" s="238"/>
      <c r="E72" s="238"/>
      <c r="F72" s="238"/>
      <c r="G72" s="238"/>
      <c r="H72" s="245">
        <f>SUM(H69:I71)</f>
        <v>2083.6460644171448</v>
      </c>
      <c r="I72" s="245"/>
      <c r="J72" s="16"/>
      <c r="K72" s="16"/>
    </row>
    <row r="73" spans="1:15" ht="15" customHeight="1" x14ac:dyDescent="0.25">
      <c r="A73" s="236"/>
      <c r="B73" s="236"/>
      <c r="C73" s="236"/>
      <c r="D73" s="236"/>
      <c r="E73" s="236"/>
      <c r="F73" s="236"/>
      <c r="G73" s="236"/>
      <c r="H73" s="236"/>
      <c r="I73" s="236"/>
      <c r="J73" s="16"/>
      <c r="K73" s="16"/>
    </row>
    <row r="74" spans="1:15" ht="15" customHeight="1" x14ac:dyDescent="0.25">
      <c r="A74" s="224" t="s">
        <v>104</v>
      </c>
      <c r="B74" s="225"/>
      <c r="C74" s="225"/>
      <c r="D74" s="225"/>
      <c r="E74" s="225"/>
      <c r="F74" s="225"/>
      <c r="G74" s="225"/>
      <c r="H74" s="225"/>
      <c r="I74" s="226"/>
      <c r="J74" s="16"/>
      <c r="K74" s="16"/>
    </row>
    <row r="75" spans="1:15" ht="15" customHeight="1" x14ac:dyDescent="0.25">
      <c r="A75" s="43">
        <v>3</v>
      </c>
      <c r="B75" s="61" t="s">
        <v>105</v>
      </c>
      <c r="C75" s="60"/>
      <c r="D75" s="60"/>
      <c r="E75" s="60"/>
      <c r="F75" s="60"/>
      <c r="G75" s="60"/>
      <c r="H75" s="43" t="s">
        <v>71</v>
      </c>
      <c r="I75" s="46" t="s">
        <v>52</v>
      </c>
      <c r="J75" s="16"/>
      <c r="K75" s="16"/>
    </row>
    <row r="76" spans="1:15" ht="15" customHeight="1" x14ac:dyDescent="0.25">
      <c r="A76" s="156" t="s">
        <v>30</v>
      </c>
      <c r="B76" s="157" t="s">
        <v>106</v>
      </c>
      <c r="C76" s="158"/>
      <c r="D76" s="158"/>
      <c r="E76" s="158"/>
      <c r="F76" s="158"/>
      <c r="G76" s="158"/>
      <c r="H76" s="168">
        <f>0.05*(1+(1/12+1/12+1/36))/12</f>
        <v>4.9768518518518521E-3</v>
      </c>
      <c r="I76" s="169">
        <f>H76*$H$34</f>
        <v>12.371956018518519</v>
      </c>
      <c r="J76" s="318"/>
      <c r="K76" s="16"/>
    </row>
    <row r="77" spans="1:15" ht="15" customHeight="1" x14ac:dyDescent="0.25">
      <c r="A77" s="156" t="s">
        <v>32</v>
      </c>
      <c r="B77" s="157" t="s">
        <v>107</v>
      </c>
      <c r="C77" s="158"/>
      <c r="D77" s="158"/>
      <c r="E77" s="158"/>
      <c r="F77" s="158"/>
      <c r="G77" s="158"/>
      <c r="H77" s="168">
        <f>H76*0.08</f>
        <v>3.9814814814814818E-4</v>
      </c>
      <c r="I77" s="169">
        <f t="shared" ref="I77:I81" si="1">H77*$H$34</f>
        <v>0.98975648148148154</v>
      </c>
      <c r="J77" s="318"/>
      <c r="K77" s="16"/>
      <c r="L77" s="53"/>
    </row>
    <row r="78" spans="1:15" ht="15" customHeight="1" x14ac:dyDescent="0.25">
      <c r="A78" s="156" t="s">
        <v>35</v>
      </c>
      <c r="B78" s="157" t="s">
        <v>108</v>
      </c>
      <c r="C78" s="158"/>
      <c r="D78" s="158"/>
      <c r="E78" s="158"/>
      <c r="F78" s="158"/>
      <c r="G78" s="158"/>
      <c r="H78" s="168">
        <f>0.4*0.08*0.05</f>
        <v>1.6000000000000001E-3</v>
      </c>
      <c r="I78" s="169">
        <f t="shared" si="1"/>
        <v>3.9774400000000005</v>
      </c>
      <c r="J78" s="318"/>
      <c r="K78" s="16"/>
    </row>
    <row r="79" spans="1:15" ht="15" customHeight="1" x14ac:dyDescent="0.25">
      <c r="A79" s="156" t="s">
        <v>37</v>
      </c>
      <c r="B79" s="157" t="s">
        <v>109</v>
      </c>
      <c r="C79" s="158"/>
      <c r="D79" s="158"/>
      <c r="E79" s="158"/>
      <c r="F79" s="158"/>
      <c r="G79" s="158"/>
      <c r="H79" s="168">
        <f>7/30/12</f>
        <v>1.9444444444444445E-2</v>
      </c>
      <c r="I79" s="169">
        <f t="shared" si="1"/>
        <v>48.336944444444448</v>
      </c>
      <c r="J79" s="318"/>
      <c r="K79" s="16"/>
    </row>
    <row r="80" spans="1:15" ht="15" customHeight="1" x14ac:dyDescent="0.25">
      <c r="A80" s="156" t="s">
        <v>60</v>
      </c>
      <c r="B80" s="157" t="s">
        <v>110</v>
      </c>
      <c r="C80" s="158"/>
      <c r="D80" s="158"/>
      <c r="E80" s="158"/>
      <c r="F80" s="158"/>
      <c r="G80" s="158"/>
      <c r="H80" s="168">
        <f>H53*H79</f>
        <v>6.7940833333333343E-3</v>
      </c>
      <c r="I80" s="169">
        <f t="shared" si="1"/>
        <v>16.889411758333335</v>
      </c>
      <c r="J80" s="318"/>
      <c r="K80" s="16"/>
    </row>
    <row r="81" spans="1:15" ht="15" customHeight="1" x14ac:dyDescent="0.25">
      <c r="A81" s="156" t="s">
        <v>62</v>
      </c>
      <c r="B81" s="157" t="s">
        <v>112</v>
      </c>
      <c r="C81" s="158"/>
      <c r="D81" s="158"/>
      <c r="E81" s="158"/>
      <c r="F81" s="158"/>
      <c r="G81" s="158"/>
      <c r="H81" s="168">
        <f>0.4*0.08</f>
        <v>3.2000000000000001E-2</v>
      </c>
      <c r="I81" s="169">
        <f t="shared" si="1"/>
        <v>79.5488</v>
      </c>
      <c r="J81" s="318"/>
      <c r="K81" s="16"/>
    </row>
    <row r="82" spans="1:15" ht="15" customHeight="1" x14ac:dyDescent="0.25">
      <c r="A82" s="61" t="s">
        <v>74</v>
      </c>
      <c r="B82" s="60"/>
      <c r="C82" s="60"/>
      <c r="D82" s="60"/>
      <c r="E82" s="60"/>
      <c r="F82" s="60"/>
      <c r="G82" s="60"/>
      <c r="H82" s="245">
        <f>SUM(I76:I81)</f>
        <v>162.11430870277781</v>
      </c>
      <c r="I82" s="245"/>
      <c r="J82" s="16"/>
      <c r="K82" s="16"/>
    </row>
    <row r="83" spans="1:15" ht="15" customHeight="1" x14ac:dyDescent="0.25">
      <c r="A83" s="246"/>
      <c r="B83" s="246"/>
      <c r="C83" s="246"/>
      <c r="D83" s="246"/>
      <c r="E83" s="246"/>
      <c r="F83" s="246"/>
      <c r="G83" s="246"/>
      <c r="H83" s="246"/>
      <c r="I83" s="246"/>
      <c r="J83" s="16"/>
      <c r="K83" s="16"/>
    </row>
    <row r="84" spans="1:15" ht="15" customHeight="1" x14ac:dyDescent="0.25">
      <c r="A84" s="224" t="s">
        <v>113</v>
      </c>
      <c r="B84" s="225"/>
      <c r="C84" s="225"/>
      <c r="D84" s="225"/>
      <c r="E84" s="225"/>
      <c r="F84" s="225"/>
      <c r="G84" s="225"/>
      <c r="H84" s="225"/>
      <c r="I84" s="226"/>
      <c r="J84" s="16"/>
      <c r="K84" s="16"/>
    </row>
    <row r="85" spans="1:15" ht="15" customHeight="1" x14ac:dyDescent="0.25">
      <c r="A85" s="269" t="s">
        <v>114</v>
      </c>
      <c r="B85" s="270"/>
      <c r="C85" s="270"/>
      <c r="D85" s="270"/>
      <c r="E85" s="270"/>
      <c r="F85" s="270"/>
      <c r="G85" s="270"/>
      <c r="H85" s="270"/>
      <c r="I85" s="271"/>
      <c r="J85" s="16"/>
      <c r="K85" s="16"/>
    </row>
    <row r="86" spans="1:15" ht="15" customHeight="1" x14ac:dyDescent="0.25">
      <c r="A86" s="43" t="s">
        <v>115</v>
      </c>
      <c r="B86" s="61" t="s">
        <v>116</v>
      </c>
      <c r="C86" s="60"/>
      <c r="D86" s="60"/>
      <c r="E86" s="60"/>
      <c r="F86" s="60"/>
      <c r="G86" s="60"/>
      <c r="H86" s="43" t="s">
        <v>71</v>
      </c>
      <c r="I86" s="43" t="s">
        <v>52</v>
      </c>
      <c r="J86" s="16"/>
      <c r="K86" s="16"/>
    </row>
    <row r="87" spans="1:15" ht="15" customHeight="1" x14ac:dyDescent="0.25">
      <c r="A87" s="27" t="s">
        <v>30</v>
      </c>
      <c r="B87" s="63" t="s">
        <v>178</v>
      </c>
      <c r="C87" s="64"/>
      <c r="D87" s="64"/>
      <c r="E87" s="64"/>
      <c r="F87" s="64"/>
      <c r="G87" s="64"/>
      <c r="H87" s="56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156" t="s">
        <v>32</v>
      </c>
      <c r="B88" s="157" t="s">
        <v>117</v>
      </c>
      <c r="C88" s="158"/>
      <c r="D88" s="158"/>
      <c r="E88" s="158"/>
      <c r="F88" s="158"/>
      <c r="G88" s="158"/>
      <c r="H88" s="168">
        <f>(1/30/12)</f>
        <v>2.7777777777777779E-3</v>
      </c>
      <c r="I88" s="170">
        <f t="shared" ref="I88:I92" si="2">H88*$H$34</f>
        <v>6.9052777777777781</v>
      </c>
      <c r="J88" s="333"/>
      <c r="K88" s="103"/>
      <c r="L88" s="14"/>
      <c r="M88" s="14"/>
      <c r="O88" s="65"/>
    </row>
    <row r="89" spans="1:15" ht="15" customHeight="1" x14ac:dyDescent="0.25">
      <c r="A89" s="156" t="s">
        <v>35</v>
      </c>
      <c r="B89" s="157" t="s">
        <v>118</v>
      </c>
      <c r="C89" s="158"/>
      <c r="D89" s="158"/>
      <c r="E89" s="158"/>
      <c r="F89" s="158"/>
      <c r="G89" s="158"/>
      <c r="H89" s="168">
        <f>0.0162*0.5*(5/30/12)</f>
        <v>1.1249999999999998E-4</v>
      </c>
      <c r="I89" s="170">
        <f t="shared" si="2"/>
        <v>0.27966374999999999</v>
      </c>
      <c r="J89" s="333"/>
      <c r="K89" s="104"/>
    </row>
    <row r="90" spans="1:15" ht="15" customHeight="1" x14ac:dyDescent="0.25">
      <c r="A90" s="156" t="s">
        <v>37</v>
      </c>
      <c r="B90" s="157" t="s">
        <v>119</v>
      </c>
      <c r="C90" s="158"/>
      <c r="D90" s="158"/>
      <c r="E90" s="158"/>
      <c r="F90" s="158"/>
      <c r="G90" s="158"/>
      <c r="H90" s="168">
        <f>(1/12+1/36)*(4/12)*0.5*0.0162</f>
        <v>2.9999999999999997E-4</v>
      </c>
      <c r="I90" s="170">
        <f t="shared" si="2"/>
        <v>0.74576999999999993</v>
      </c>
      <c r="J90" s="333"/>
      <c r="K90" s="16"/>
    </row>
    <row r="91" spans="1:15" ht="15" customHeight="1" x14ac:dyDescent="0.25">
      <c r="A91" s="156" t="s">
        <v>60</v>
      </c>
      <c r="B91" s="157" t="s">
        <v>120</v>
      </c>
      <c r="C91" s="158"/>
      <c r="D91" s="158"/>
      <c r="E91" s="158"/>
      <c r="F91" s="158"/>
      <c r="G91" s="158"/>
      <c r="H91" s="168">
        <f>(5/30/12)</f>
        <v>1.3888888888888888E-2</v>
      </c>
      <c r="I91" s="170">
        <f t="shared" si="2"/>
        <v>34.526388888888889</v>
      </c>
      <c r="J91" s="333"/>
      <c r="K91" s="16"/>
      <c r="M91" s="69"/>
    </row>
    <row r="92" spans="1:15" ht="15" customHeight="1" x14ac:dyDescent="0.25">
      <c r="A92" s="156" t="s">
        <v>62</v>
      </c>
      <c r="B92" s="157" t="s">
        <v>121</v>
      </c>
      <c r="C92" s="158"/>
      <c r="D92" s="158"/>
      <c r="E92" s="158"/>
      <c r="F92" s="158"/>
      <c r="G92" s="158"/>
      <c r="H92" s="168">
        <f>(15/30/12)*0.0122</f>
        <v>5.0833333333333329E-4</v>
      </c>
      <c r="I92" s="170">
        <f t="shared" si="2"/>
        <v>1.2636658333333333</v>
      </c>
      <c r="J92" s="333"/>
      <c r="K92" s="16"/>
    </row>
    <row r="93" spans="1:15" ht="15" customHeight="1" x14ac:dyDescent="0.25">
      <c r="A93" s="27"/>
      <c r="B93" s="63"/>
      <c r="C93" s="64"/>
      <c r="D93" s="64"/>
      <c r="E93" s="64"/>
      <c r="F93" s="64"/>
      <c r="G93" s="64"/>
      <c r="H93" s="56"/>
      <c r="I93" s="34">
        <f t="shared" ref="I93:I97" si="3">H93*$H$34</f>
        <v>0</v>
      </c>
      <c r="J93" s="16"/>
      <c r="K93" s="16"/>
    </row>
    <row r="94" spans="1:15" ht="15" customHeight="1" x14ac:dyDescent="0.25">
      <c r="A94" s="27"/>
      <c r="B94" s="63"/>
      <c r="C94" s="64"/>
      <c r="D94" s="64"/>
      <c r="E94" s="64"/>
      <c r="F94" s="64"/>
      <c r="G94" s="64"/>
      <c r="H94" s="56"/>
      <c r="I94" s="34">
        <f t="shared" si="3"/>
        <v>0</v>
      </c>
      <c r="J94" s="16"/>
      <c r="K94" s="16"/>
    </row>
    <row r="95" spans="1:15" ht="15" customHeight="1" x14ac:dyDescent="0.25">
      <c r="A95" s="27"/>
      <c r="B95" s="63"/>
      <c r="C95" s="64"/>
      <c r="D95" s="64"/>
      <c r="E95" s="64"/>
      <c r="F95" s="64"/>
      <c r="G95" s="64"/>
      <c r="H95" s="56"/>
      <c r="I95" s="34">
        <f t="shared" si="3"/>
        <v>0</v>
      </c>
      <c r="J95" s="16"/>
      <c r="K95" s="16"/>
    </row>
    <row r="96" spans="1:15" ht="15" customHeight="1" x14ac:dyDescent="0.25">
      <c r="A96" s="27"/>
      <c r="B96" s="63"/>
      <c r="C96" s="64"/>
      <c r="D96" s="64"/>
      <c r="E96" s="64"/>
      <c r="F96" s="64"/>
      <c r="G96" s="64"/>
      <c r="H96" s="56"/>
      <c r="I96" s="34">
        <f t="shared" si="3"/>
        <v>0</v>
      </c>
      <c r="J96" s="16"/>
      <c r="K96" s="16"/>
    </row>
    <row r="97" spans="1:11" ht="15" customHeight="1" x14ac:dyDescent="0.25">
      <c r="A97" s="27"/>
      <c r="B97" s="63"/>
      <c r="C97" s="64"/>
      <c r="D97" s="64"/>
      <c r="E97" s="64"/>
      <c r="F97" s="64"/>
      <c r="G97" s="64"/>
      <c r="H97" s="56"/>
      <c r="I97" s="34">
        <f t="shared" si="3"/>
        <v>0</v>
      </c>
      <c r="J97" s="16"/>
      <c r="K97" s="16"/>
    </row>
    <row r="98" spans="1:11" ht="15" customHeight="1" x14ac:dyDescent="0.25">
      <c r="A98" s="239" t="s">
        <v>123</v>
      </c>
      <c r="B98" s="240"/>
      <c r="C98" s="240"/>
      <c r="D98" s="240"/>
      <c r="E98" s="240"/>
      <c r="F98" s="240"/>
      <c r="G98" s="241"/>
      <c r="H98" s="68">
        <f>SUM(H87:H97)</f>
        <v>3.3791203703703705E-2</v>
      </c>
      <c r="I98" s="34"/>
      <c r="J98" s="16"/>
      <c r="K98" s="16"/>
    </row>
    <row r="99" spans="1:11" ht="15" customHeight="1" x14ac:dyDescent="0.25">
      <c r="A99" s="27"/>
      <c r="B99" s="88"/>
      <c r="C99" s="89"/>
      <c r="D99" s="89"/>
      <c r="E99" s="89"/>
      <c r="F99" s="89"/>
      <c r="G99" s="89"/>
      <c r="H99" s="56"/>
      <c r="I99" s="34"/>
      <c r="J99" s="16"/>
      <c r="K99" s="16"/>
    </row>
    <row r="100" spans="1:11" ht="15" customHeight="1" x14ac:dyDescent="0.25">
      <c r="A100" s="27" t="s">
        <v>124</v>
      </c>
      <c r="B100" s="88" t="s">
        <v>162</v>
      </c>
      <c r="C100" s="89"/>
      <c r="D100" s="89"/>
      <c r="E100" s="89"/>
      <c r="F100" s="89"/>
      <c r="G100" s="89"/>
      <c r="H100" s="56">
        <f>H53</f>
        <v>0.34941000000000005</v>
      </c>
      <c r="I100" s="34">
        <f>H100*SUM(I87:I90)</f>
        <v>16.845579713531947</v>
      </c>
      <c r="J100" s="16"/>
      <c r="K100" s="16"/>
    </row>
    <row r="101" spans="1:11" ht="15" customHeight="1" x14ac:dyDescent="0.25">
      <c r="A101" s="239" t="s">
        <v>74</v>
      </c>
      <c r="B101" s="240"/>
      <c r="C101" s="240"/>
      <c r="D101" s="240"/>
      <c r="E101" s="240"/>
      <c r="F101" s="240"/>
      <c r="G101" s="241"/>
      <c r="H101" s="45">
        <f>H98+H99+H100</f>
        <v>0.38320120370370375</v>
      </c>
      <c r="I101" s="44">
        <f>SUM(I87:I97,I99:I100)</f>
        <v>100.84713300056899</v>
      </c>
      <c r="J101" s="16"/>
      <c r="K101" s="16"/>
    </row>
    <row r="102" spans="1:11" ht="15" customHeight="1" x14ac:dyDescent="0.25">
      <c r="A102" s="242"/>
      <c r="B102" s="242"/>
      <c r="C102" s="242"/>
      <c r="D102" s="242"/>
      <c r="E102" s="242"/>
      <c r="F102" s="242"/>
      <c r="G102" s="242"/>
      <c r="H102" s="242"/>
      <c r="I102" s="242"/>
      <c r="J102" s="16"/>
      <c r="K102" s="16"/>
    </row>
    <row r="103" spans="1:11" ht="15" customHeight="1" x14ac:dyDescent="0.25">
      <c r="A103" s="243" t="s">
        <v>126</v>
      </c>
      <c r="B103" s="243"/>
      <c r="C103" s="243"/>
      <c r="D103" s="243"/>
      <c r="E103" s="243"/>
      <c r="F103" s="243"/>
      <c r="G103" s="243"/>
      <c r="H103" s="243"/>
      <c r="I103" s="243"/>
      <c r="J103" s="16"/>
      <c r="K103" s="16"/>
    </row>
    <row r="104" spans="1:11" ht="15" customHeight="1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16"/>
      <c r="K104" s="16"/>
    </row>
    <row r="105" spans="1:11" ht="15" customHeight="1" x14ac:dyDescent="0.25">
      <c r="A105" s="42">
        <v>4</v>
      </c>
      <c r="B105" s="96" t="s">
        <v>102</v>
      </c>
      <c r="C105" s="97"/>
      <c r="D105" s="97"/>
      <c r="E105" s="97"/>
      <c r="F105" s="97"/>
      <c r="G105" s="97"/>
      <c r="H105" s="211" t="s">
        <v>52</v>
      </c>
      <c r="I105" s="211"/>
      <c r="J105" s="16"/>
      <c r="K105" s="16"/>
    </row>
    <row r="106" spans="1:11" ht="15" customHeight="1" x14ac:dyDescent="0.25">
      <c r="A106" s="28" t="s">
        <v>115</v>
      </c>
      <c r="B106" s="92" t="s">
        <v>127</v>
      </c>
      <c r="C106" s="93"/>
      <c r="D106" s="93"/>
      <c r="E106" s="93"/>
      <c r="F106" s="93"/>
      <c r="G106" s="93"/>
      <c r="H106" s="210">
        <f>I101</f>
        <v>100.84713300056899</v>
      </c>
      <c r="I106" s="210"/>
      <c r="J106" s="16"/>
      <c r="K106" s="16"/>
    </row>
    <row r="107" spans="1:11" ht="15" customHeight="1" x14ac:dyDescent="0.25">
      <c r="A107" s="90" t="s">
        <v>74</v>
      </c>
      <c r="B107" s="91"/>
      <c r="C107" s="91"/>
      <c r="D107" s="91"/>
      <c r="E107" s="91"/>
      <c r="F107" s="91"/>
      <c r="G107" s="91"/>
      <c r="H107" s="245">
        <f>SUM(H106:I106)</f>
        <v>100.84713300056899</v>
      </c>
      <c r="I107" s="245"/>
      <c r="J107" s="16"/>
      <c r="K107" s="16"/>
    </row>
    <row r="108" spans="1:11" ht="15" customHeight="1" x14ac:dyDescent="0.25">
      <c r="A108" s="236"/>
      <c r="B108" s="236"/>
      <c r="C108" s="236"/>
      <c r="D108" s="236"/>
      <c r="E108" s="236"/>
      <c r="F108" s="236"/>
      <c r="G108" s="236"/>
      <c r="H108" s="236"/>
      <c r="I108" s="236"/>
      <c r="J108" s="16"/>
      <c r="K108" s="16"/>
    </row>
    <row r="109" spans="1:11" ht="15" customHeight="1" x14ac:dyDescent="0.25">
      <c r="A109" s="224" t="s">
        <v>128</v>
      </c>
      <c r="B109" s="225"/>
      <c r="C109" s="225"/>
      <c r="D109" s="225"/>
      <c r="E109" s="225"/>
      <c r="F109" s="225"/>
      <c r="G109" s="225"/>
      <c r="H109" s="225"/>
      <c r="I109" s="226"/>
      <c r="J109" s="16"/>
      <c r="K109" s="16"/>
    </row>
    <row r="110" spans="1:11" ht="15" customHeight="1" x14ac:dyDescent="0.25">
      <c r="A110" s="43">
        <v>5</v>
      </c>
      <c r="B110" s="237" t="s">
        <v>129</v>
      </c>
      <c r="C110" s="237"/>
      <c r="D110" s="237"/>
      <c r="E110" s="237"/>
      <c r="F110" s="237"/>
      <c r="G110" s="237"/>
      <c r="H110" s="238" t="s">
        <v>52</v>
      </c>
      <c r="I110" s="238"/>
      <c r="J110" s="16"/>
      <c r="K110" s="16"/>
    </row>
    <row r="111" spans="1:11" ht="15" customHeight="1" x14ac:dyDescent="0.25">
      <c r="A111" s="28" t="s">
        <v>30</v>
      </c>
      <c r="B111" s="228" t="s">
        <v>130</v>
      </c>
      <c r="C111" s="229"/>
      <c r="D111" s="229"/>
      <c r="E111" s="229"/>
      <c r="F111" s="229"/>
      <c r="G111" s="230"/>
      <c r="H111" s="231">
        <v>0</v>
      </c>
      <c r="I111" s="231"/>
      <c r="J111" s="317"/>
      <c r="K111" s="16"/>
    </row>
    <row r="112" spans="1:11" ht="15" customHeight="1" x14ac:dyDescent="0.25">
      <c r="A112" s="28" t="s">
        <v>32</v>
      </c>
      <c r="B112" s="233" t="s">
        <v>131</v>
      </c>
      <c r="C112" s="234"/>
      <c r="D112" s="234"/>
      <c r="E112" s="234"/>
      <c r="F112" s="234"/>
      <c r="G112" s="235"/>
      <c r="H112" s="231">
        <v>0</v>
      </c>
      <c r="I112" s="231"/>
      <c r="J112" s="317"/>
      <c r="K112" s="16"/>
    </row>
    <row r="113" spans="1:12" ht="15" customHeight="1" x14ac:dyDescent="0.25">
      <c r="A113" s="211" t="s">
        <v>26</v>
      </c>
      <c r="B113" s="211"/>
      <c r="C113" s="211"/>
      <c r="D113" s="211"/>
      <c r="E113" s="211"/>
      <c r="F113" s="211"/>
      <c r="G113" s="211"/>
      <c r="H113" s="213">
        <f>SUM(H111:I112)</f>
        <v>0</v>
      </c>
      <c r="I113" s="213"/>
      <c r="J113" s="16"/>
      <c r="K113" s="16"/>
    </row>
    <row r="114" spans="1:12" ht="15" customHeight="1" x14ac:dyDescent="0.25">
      <c r="A114" s="223"/>
      <c r="B114" s="223"/>
      <c r="C114" s="223"/>
      <c r="D114" s="223"/>
      <c r="E114" s="223"/>
      <c r="F114" s="223"/>
      <c r="G114" s="223"/>
      <c r="H114" s="223"/>
      <c r="I114" s="223"/>
      <c r="J114" s="16"/>
      <c r="K114" s="16"/>
    </row>
    <row r="115" spans="1:12" ht="15" customHeight="1" x14ac:dyDescent="0.25">
      <c r="A115" s="224" t="s">
        <v>133</v>
      </c>
      <c r="B115" s="225"/>
      <c r="C115" s="225"/>
      <c r="D115" s="225"/>
      <c r="E115" s="225"/>
      <c r="F115" s="225"/>
      <c r="G115" s="225"/>
      <c r="H115" s="225"/>
      <c r="I115" s="226"/>
      <c r="J115" s="16"/>
      <c r="K115" s="16"/>
    </row>
    <row r="116" spans="1:12" ht="15" customHeight="1" x14ac:dyDescent="0.25">
      <c r="A116" s="42">
        <v>6</v>
      </c>
      <c r="B116" s="227" t="s">
        <v>134</v>
      </c>
      <c r="C116" s="227"/>
      <c r="D116" s="227"/>
      <c r="E116" s="227"/>
      <c r="F116" s="227"/>
      <c r="G116" s="227"/>
      <c r="H116" s="42" t="s">
        <v>71</v>
      </c>
      <c r="I116" s="42" t="s">
        <v>52</v>
      </c>
      <c r="J116" s="16"/>
      <c r="K116" s="16"/>
    </row>
    <row r="117" spans="1:12" ht="15" customHeight="1" x14ac:dyDescent="0.25">
      <c r="A117" s="159" t="s">
        <v>30</v>
      </c>
      <c r="B117" s="216" t="s">
        <v>135</v>
      </c>
      <c r="C117" s="216"/>
      <c r="D117" s="216"/>
      <c r="E117" s="216"/>
      <c r="F117" s="216"/>
      <c r="G117" s="216"/>
      <c r="H117" s="171">
        <v>1.4999999999999999E-2</v>
      </c>
      <c r="I117" s="172">
        <f>H133*H117</f>
        <v>72.487612591807377</v>
      </c>
      <c r="J117" s="16"/>
      <c r="K117" s="16"/>
      <c r="L117" s="54"/>
    </row>
    <row r="118" spans="1:12" ht="15" customHeight="1" x14ac:dyDescent="0.25">
      <c r="A118" s="159" t="s">
        <v>32</v>
      </c>
      <c r="B118" s="216" t="s">
        <v>136</v>
      </c>
      <c r="C118" s="216"/>
      <c r="D118" s="216"/>
      <c r="E118" s="216"/>
      <c r="F118" s="216"/>
      <c r="G118" s="216"/>
      <c r="H118" s="171">
        <v>2.1000000000000001E-2</v>
      </c>
      <c r="I118" s="172">
        <f>(I117+H133)*H118</f>
        <v>103.00489749295828</v>
      </c>
      <c r="J118" s="16"/>
      <c r="K118" s="16"/>
      <c r="L118" s="53"/>
    </row>
    <row r="119" spans="1:12" ht="15" customHeight="1" x14ac:dyDescent="0.25">
      <c r="A119" s="28" t="s">
        <v>35</v>
      </c>
      <c r="B119" s="209" t="s">
        <v>137</v>
      </c>
      <c r="C119" s="209"/>
      <c r="D119" s="209"/>
      <c r="E119" s="209"/>
      <c r="F119" s="209"/>
      <c r="G119" s="209"/>
      <c r="H119" s="38">
        <f>SUM(H120:H122)</f>
        <v>8.6499999999999994E-2</v>
      </c>
      <c r="I119" s="105">
        <f>((H133+I117+I118)/(1-H119))*H119</f>
        <v>474.21127684921152</v>
      </c>
      <c r="J119" s="16"/>
      <c r="K119" s="16"/>
    </row>
    <row r="120" spans="1:12" ht="15" customHeight="1" x14ac:dyDescent="0.25">
      <c r="A120" s="232" t="s">
        <v>138</v>
      </c>
      <c r="B120" s="232"/>
      <c r="C120" s="218" t="s">
        <v>139</v>
      </c>
      <c r="D120" s="160" t="s">
        <v>140</v>
      </c>
      <c r="E120" s="161"/>
      <c r="F120" s="161"/>
      <c r="G120" s="162"/>
      <c r="H120" s="171">
        <v>6.4999999999999997E-3</v>
      </c>
      <c r="I120" s="172">
        <f>((H133+I117+I118)/(1-H119))*H120</f>
        <v>35.634373404854045</v>
      </c>
      <c r="J120" s="16"/>
      <c r="K120" s="16"/>
    </row>
    <row r="121" spans="1:12" ht="15" customHeight="1" x14ac:dyDescent="0.25">
      <c r="A121" s="232" t="s">
        <v>141</v>
      </c>
      <c r="B121" s="232"/>
      <c r="C121" s="219"/>
      <c r="D121" s="160" t="s">
        <v>142</v>
      </c>
      <c r="E121" s="161"/>
      <c r="F121" s="161"/>
      <c r="G121" s="162"/>
      <c r="H121" s="171">
        <v>0.03</v>
      </c>
      <c r="I121" s="172">
        <f>((H133+I117+I118)/(1-H119))*H121</f>
        <v>164.46633879163406</v>
      </c>
      <c r="J121" s="16"/>
      <c r="K121" s="16"/>
    </row>
    <row r="122" spans="1:12" ht="15" customHeight="1" x14ac:dyDescent="0.25">
      <c r="A122" s="232" t="s">
        <v>143</v>
      </c>
      <c r="B122" s="232"/>
      <c r="C122" s="39" t="s">
        <v>144</v>
      </c>
      <c r="D122" s="29" t="s">
        <v>145</v>
      </c>
      <c r="E122" s="30"/>
      <c r="F122" s="30"/>
      <c r="G122" s="32"/>
      <c r="H122" s="38">
        <v>0.05</v>
      </c>
      <c r="I122" s="105">
        <f>((H133+I117+I118)/(1-H119))*H122</f>
        <v>274.11056465272344</v>
      </c>
      <c r="J122" s="16"/>
      <c r="K122" s="16"/>
    </row>
    <row r="123" spans="1:12" ht="15" customHeight="1" x14ac:dyDescent="0.25">
      <c r="A123" s="211" t="s">
        <v>26</v>
      </c>
      <c r="B123" s="211"/>
      <c r="C123" s="211"/>
      <c r="D123" s="211"/>
      <c r="E123" s="211"/>
      <c r="F123" s="211"/>
      <c r="G123" s="211"/>
      <c r="H123" s="41">
        <f>H119+H118+H117</f>
        <v>0.1225</v>
      </c>
      <c r="I123" s="40">
        <f>SUM(I117:I119)</f>
        <v>649.7037869339772</v>
      </c>
      <c r="J123" s="16"/>
      <c r="K123" s="16"/>
    </row>
    <row r="124" spans="1:12" ht="15" customHeight="1" x14ac:dyDescent="0.25">
      <c r="A124" s="208"/>
      <c r="B124" s="208"/>
      <c r="C124" s="208"/>
      <c r="D124" s="208"/>
      <c r="E124" s="208"/>
      <c r="F124" s="208"/>
      <c r="G124" s="208"/>
      <c r="H124" s="208"/>
      <c r="I124" s="208"/>
      <c r="J124" s="16"/>
      <c r="K124" s="16"/>
    </row>
    <row r="125" spans="1:12" ht="15" customHeight="1" x14ac:dyDescent="0.25">
      <c r="A125" s="214" t="s">
        <v>146</v>
      </c>
      <c r="B125" s="214"/>
      <c r="C125" s="214"/>
      <c r="D125" s="214"/>
      <c r="E125" s="214"/>
      <c r="F125" s="214"/>
      <c r="G125" s="214"/>
      <c r="H125" s="214"/>
      <c r="I125" s="214"/>
      <c r="J125" s="16"/>
      <c r="K125" s="16"/>
    </row>
    <row r="126" spans="1:12" ht="15" customHeight="1" x14ac:dyDescent="0.25">
      <c r="A126" s="215"/>
      <c r="B126" s="215"/>
      <c r="C126" s="215"/>
      <c r="D126" s="215"/>
      <c r="E126" s="215"/>
      <c r="F126" s="215"/>
      <c r="G126" s="215"/>
      <c r="H126" s="215"/>
      <c r="I126" s="215"/>
      <c r="J126" s="16"/>
      <c r="K126" s="16"/>
    </row>
    <row r="127" spans="1:12" ht="15" customHeight="1" x14ac:dyDescent="0.25">
      <c r="A127" s="211" t="s">
        <v>147</v>
      </c>
      <c r="B127" s="211"/>
      <c r="C127" s="211"/>
      <c r="D127" s="211"/>
      <c r="E127" s="211"/>
      <c r="F127" s="211"/>
      <c r="G127" s="211"/>
      <c r="H127" s="211" t="s">
        <v>52</v>
      </c>
      <c r="I127" s="211"/>
      <c r="J127" s="16"/>
      <c r="K127" s="16"/>
    </row>
    <row r="128" spans="1:12" ht="15" customHeight="1" x14ac:dyDescent="0.25">
      <c r="A128" s="28" t="s">
        <v>30</v>
      </c>
      <c r="B128" s="209" t="s">
        <v>148</v>
      </c>
      <c r="C128" s="209"/>
      <c r="D128" s="209"/>
      <c r="E128" s="209"/>
      <c r="F128" s="209"/>
      <c r="G128" s="209"/>
      <c r="H128" s="210">
        <f>H34</f>
        <v>2485.9</v>
      </c>
      <c r="I128" s="210"/>
      <c r="J128" s="16"/>
      <c r="K128" s="16"/>
    </row>
    <row r="129" spans="1:11" ht="15" customHeight="1" x14ac:dyDescent="0.25">
      <c r="A129" s="28" t="s">
        <v>32</v>
      </c>
      <c r="B129" s="209" t="s">
        <v>149</v>
      </c>
      <c r="C129" s="209"/>
      <c r="D129" s="209"/>
      <c r="E129" s="209"/>
      <c r="F129" s="209"/>
      <c r="G129" s="209"/>
      <c r="H129" s="210">
        <f>H72</f>
        <v>2083.6460644171448</v>
      </c>
      <c r="I129" s="210"/>
      <c r="J129" s="16"/>
      <c r="K129" s="16"/>
    </row>
    <row r="130" spans="1:11" ht="15" customHeight="1" x14ac:dyDescent="0.25">
      <c r="A130" s="28" t="s">
        <v>35</v>
      </c>
      <c r="B130" s="209" t="s">
        <v>150</v>
      </c>
      <c r="C130" s="209"/>
      <c r="D130" s="209"/>
      <c r="E130" s="209"/>
      <c r="F130" s="209"/>
      <c r="G130" s="209"/>
      <c r="H130" s="210">
        <f>H82</f>
        <v>162.11430870277781</v>
      </c>
      <c r="I130" s="210"/>
      <c r="J130" s="16"/>
      <c r="K130" s="16"/>
    </row>
    <row r="131" spans="1:11" ht="15" customHeight="1" x14ac:dyDescent="0.25">
      <c r="A131" s="28" t="s">
        <v>37</v>
      </c>
      <c r="B131" s="209" t="s">
        <v>151</v>
      </c>
      <c r="C131" s="209"/>
      <c r="D131" s="209"/>
      <c r="E131" s="209"/>
      <c r="F131" s="209"/>
      <c r="G131" s="209"/>
      <c r="H131" s="210">
        <f>H107</f>
        <v>100.84713300056899</v>
      </c>
      <c r="I131" s="210"/>
      <c r="J131" s="16"/>
      <c r="K131" s="16"/>
    </row>
    <row r="132" spans="1:11" ht="15" customHeight="1" x14ac:dyDescent="0.25">
      <c r="A132" s="28" t="s">
        <v>60</v>
      </c>
      <c r="B132" s="209" t="s">
        <v>152</v>
      </c>
      <c r="C132" s="209"/>
      <c r="D132" s="209"/>
      <c r="E132" s="209"/>
      <c r="F132" s="209"/>
      <c r="G132" s="209"/>
      <c r="H132" s="210">
        <f>H113</f>
        <v>0</v>
      </c>
      <c r="I132" s="210"/>
      <c r="J132" s="16"/>
      <c r="K132" s="16"/>
    </row>
    <row r="133" spans="1:11" ht="15" customHeight="1" x14ac:dyDescent="0.25">
      <c r="A133" s="211" t="s">
        <v>153</v>
      </c>
      <c r="B133" s="211"/>
      <c r="C133" s="211"/>
      <c r="D133" s="211"/>
      <c r="E133" s="211"/>
      <c r="F133" s="211"/>
      <c r="G133" s="211"/>
      <c r="H133" s="213">
        <f>SUM(H128:I132)</f>
        <v>4832.5075061204916</v>
      </c>
      <c r="I133" s="213"/>
      <c r="J133" s="16"/>
      <c r="K133" s="16"/>
    </row>
    <row r="134" spans="1:11" ht="15" customHeight="1" x14ac:dyDescent="0.25">
      <c r="A134" s="28" t="s">
        <v>62</v>
      </c>
      <c r="B134" s="209" t="s">
        <v>154</v>
      </c>
      <c r="C134" s="209"/>
      <c r="D134" s="209"/>
      <c r="E134" s="209"/>
      <c r="F134" s="209"/>
      <c r="G134" s="209"/>
      <c r="H134" s="210">
        <f>I123</f>
        <v>649.7037869339772</v>
      </c>
      <c r="I134" s="210"/>
      <c r="J134" s="16"/>
      <c r="K134" s="16"/>
    </row>
    <row r="135" spans="1:11" ht="15" customHeight="1" x14ac:dyDescent="0.25">
      <c r="A135" s="211" t="s">
        <v>155</v>
      </c>
      <c r="B135" s="211"/>
      <c r="C135" s="211"/>
      <c r="D135" s="211"/>
      <c r="E135" s="211"/>
      <c r="F135" s="211"/>
      <c r="G135" s="211"/>
      <c r="H135" s="212">
        <f>(H133+H134)</f>
        <v>5482.211293054469</v>
      </c>
      <c r="I135" s="212"/>
      <c r="J135" s="16"/>
      <c r="K135" s="16"/>
    </row>
    <row r="136" spans="1:11" ht="15" customHeight="1" x14ac:dyDescent="0.25">
      <c r="A136" s="208"/>
      <c r="B136" s="208"/>
      <c r="C136" s="208"/>
      <c r="D136" s="208"/>
      <c r="E136" s="208"/>
      <c r="F136" s="208"/>
      <c r="G136" s="208"/>
      <c r="H136" s="208"/>
      <c r="I136" s="208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156</v>
      </c>
      <c r="C139" s="12">
        <v>4.1999999999999997E-3</v>
      </c>
    </row>
    <row r="140" spans="1:11" ht="15" hidden="1" customHeight="1" x14ac:dyDescent="0.25">
      <c r="B140" s="13" t="s">
        <v>136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14" t="s">
        <v>157</v>
      </c>
      <c r="B145" s="214"/>
      <c r="C145" s="214"/>
      <c r="D145" s="214"/>
      <c r="E145" s="214"/>
      <c r="F145" s="214"/>
      <c r="G145" s="214"/>
      <c r="H145" s="214"/>
      <c r="I145" s="214"/>
      <c r="K145" s="49"/>
    </row>
    <row r="146" spans="1:11" ht="15" customHeight="1" x14ac:dyDescent="0.25">
      <c r="A146" s="98"/>
      <c r="B146" s="98"/>
      <c r="C146" s="98"/>
      <c r="D146" s="98"/>
      <c r="E146" s="98"/>
      <c r="F146" s="98"/>
      <c r="G146" s="98"/>
      <c r="H146" s="98"/>
      <c r="I146" s="98"/>
    </row>
    <row r="147" spans="1:11" ht="15" customHeight="1" x14ac:dyDescent="0.25">
      <c r="A147" s="211" t="s">
        <v>158</v>
      </c>
      <c r="B147" s="211"/>
      <c r="C147" s="211"/>
      <c r="D147" s="211"/>
      <c r="E147" s="211"/>
      <c r="F147" s="211"/>
      <c r="G147" s="211"/>
      <c r="H147" s="211" t="s">
        <v>52</v>
      </c>
      <c r="I147" s="211"/>
    </row>
    <row r="148" spans="1:11" ht="15" customHeight="1" x14ac:dyDescent="0.25">
      <c r="A148" s="28" t="s">
        <v>30</v>
      </c>
      <c r="B148" s="209" t="s">
        <v>159</v>
      </c>
      <c r="C148" s="209"/>
      <c r="D148" s="209"/>
      <c r="E148" s="209"/>
      <c r="F148" s="209"/>
      <c r="G148" s="209"/>
      <c r="H148" s="210">
        <f>I39</f>
        <v>207.07547</v>
      </c>
      <c r="I148" s="210"/>
    </row>
    <row r="149" spans="1:11" ht="15" customHeight="1" x14ac:dyDescent="0.25">
      <c r="A149" s="28" t="s">
        <v>32</v>
      </c>
      <c r="B149" s="209" t="s">
        <v>181</v>
      </c>
      <c r="C149" s="209"/>
      <c r="D149" s="209"/>
      <c r="E149" s="209"/>
      <c r="F149" s="209"/>
      <c r="G149" s="209"/>
      <c r="H149" s="210">
        <f>I40</f>
        <v>276.21111111111111</v>
      </c>
      <c r="I149" s="210"/>
    </row>
    <row r="150" spans="1:11" ht="15" customHeight="1" x14ac:dyDescent="0.25">
      <c r="A150" s="28" t="s">
        <v>35</v>
      </c>
      <c r="B150" s="209" t="s">
        <v>160</v>
      </c>
      <c r="C150" s="209"/>
      <c r="D150" s="209"/>
      <c r="E150" s="209"/>
      <c r="F150" s="209"/>
      <c r="G150" s="209"/>
      <c r="H150" s="290">
        <f>H82</f>
        <v>162.11430870277781</v>
      </c>
      <c r="I150" s="291"/>
    </row>
    <row r="151" spans="1:11" ht="15" customHeight="1" x14ac:dyDescent="0.25">
      <c r="A151" s="28" t="s">
        <v>37</v>
      </c>
      <c r="B151" s="209" t="s">
        <v>176</v>
      </c>
      <c r="C151" s="209"/>
      <c r="D151" s="209"/>
      <c r="E151" s="209"/>
      <c r="F151" s="209"/>
      <c r="G151" s="209"/>
      <c r="H151" s="290">
        <f>I101</f>
        <v>100.84713300056899</v>
      </c>
      <c r="I151" s="291"/>
    </row>
    <row r="152" spans="1:11" ht="15" customHeight="1" x14ac:dyDescent="0.25">
      <c r="A152" s="239" t="s">
        <v>161</v>
      </c>
      <c r="B152" s="240"/>
      <c r="C152" s="240"/>
      <c r="D152" s="240"/>
      <c r="E152" s="240"/>
      <c r="F152" s="240"/>
      <c r="G152" s="241"/>
      <c r="H152" s="328">
        <f>SUM(H148:I151)</f>
        <v>746.24802281445784</v>
      </c>
      <c r="I152" s="329"/>
    </row>
  </sheetData>
  <mergeCells count="173">
    <mergeCell ref="J76:J81"/>
    <mergeCell ref="J88:J92"/>
    <mergeCell ref="J111:J112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21:G21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H113:I113"/>
    <mergeCell ref="A114:I114"/>
    <mergeCell ref="A115:I115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</mergeCells>
  <dataValidations count="1">
    <dataValidation allowBlank="1" sqref="A1 A125" xr:uid="{5475503B-DA4F-41EE-8886-6023F7559A57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F949D-E115-4C95-B6DE-6A24C99F2052}">
  <sheetPr>
    <tabColor rgb="FFFF9900"/>
  </sheetPr>
  <dimension ref="A1:Q152"/>
  <sheetViews>
    <sheetView showGridLines="0" topLeftCell="A28" zoomScaleNormal="100" zoomScaleSheetLayoutView="100" workbookViewId="0">
      <selection activeCell="H47" sqref="H47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304" t="s">
        <v>27</v>
      </c>
      <c r="B1" s="304"/>
      <c r="C1" s="304"/>
      <c r="D1" s="304"/>
      <c r="E1" s="304"/>
      <c r="F1" s="304"/>
      <c r="G1" s="304"/>
      <c r="H1" s="304"/>
      <c r="I1" s="304"/>
      <c r="J1" s="16"/>
      <c r="K1" s="16"/>
    </row>
    <row r="2" spans="1:11" ht="15" customHeight="1" x14ac:dyDescent="0.25">
      <c r="A2" s="242"/>
      <c r="B2" s="242"/>
      <c r="C2" s="242"/>
      <c r="D2" s="242"/>
      <c r="E2" s="242"/>
      <c r="F2" s="242"/>
      <c r="G2" s="242"/>
      <c r="H2" s="242"/>
      <c r="I2" s="242"/>
      <c r="J2" s="16"/>
      <c r="K2" s="16"/>
    </row>
    <row r="3" spans="1:11" ht="15" customHeight="1" x14ac:dyDescent="0.25">
      <c r="A3" s="19"/>
      <c r="B3" s="20" t="s">
        <v>28</v>
      </c>
      <c r="C3" s="305" t="s">
        <v>255</v>
      </c>
      <c r="D3" s="305"/>
      <c r="E3" s="305"/>
      <c r="F3" s="305"/>
      <c r="G3" s="305"/>
      <c r="H3" s="305"/>
      <c r="I3" s="305"/>
      <c r="J3" s="16"/>
      <c r="K3" s="16"/>
    </row>
    <row r="4" spans="1:11" ht="15" customHeight="1" x14ac:dyDescent="0.25">
      <c r="A4" s="19"/>
      <c r="B4" s="21" t="s">
        <v>256</v>
      </c>
      <c r="C4" s="306"/>
      <c r="D4" s="306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257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42"/>
      <c r="B6" s="242"/>
      <c r="C6" s="242"/>
      <c r="D6" s="242"/>
      <c r="E6" s="242"/>
      <c r="F6" s="242"/>
      <c r="G6" s="242"/>
      <c r="H6" s="242"/>
      <c r="I6" s="242"/>
      <c r="J6" s="16"/>
      <c r="K6" s="16"/>
    </row>
    <row r="7" spans="1:11" ht="15" customHeight="1" x14ac:dyDescent="0.25">
      <c r="A7" s="303" t="s">
        <v>29</v>
      </c>
      <c r="B7" s="303"/>
      <c r="C7" s="303"/>
      <c r="D7" s="303"/>
      <c r="E7" s="303"/>
      <c r="F7" s="303"/>
      <c r="G7" s="303"/>
      <c r="H7" s="303"/>
      <c r="I7" s="303"/>
      <c r="J7" s="16"/>
      <c r="K7" s="16"/>
    </row>
    <row r="8" spans="1:11" ht="15" customHeight="1" x14ac:dyDescent="0.25">
      <c r="A8" s="23" t="s">
        <v>30</v>
      </c>
      <c r="B8" s="279" t="s">
        <v>31</v>
      </c>
      <c r="C8" s="279"/>
      <c r="D8" s="279"/>
      <c r="E8" s="279"/>
      <c r="F8" s="279"/>
      <c r="G8" s="309">
        <v>45387</v>
      </c>
      <c r="H8" s="307"/>
      <c r="I8" s="307"/>
      <c r="J8" s="16"/>
      <c r="K8" s="16"/>
    </row>
    <row r="9" spans="1:11" ht="15" customHeight="1" x14ac:dyDescent="0.25">
      <c r="A9" s="23" t="s">
        <v>32</v>
      </c>
      <c r="B9" s="279" t="s">
        <v>33</v>
      </c>
      <c r="C9" s="279"/>
      <c r="D9" s="279"/>
      <c r="E9" s="279"/>
      <c r="F9" s="279"/>
      <c r="G9" s="310" t="s">
        <v>34</v>
      </c>
      <c r="H9" s="311"/>
      <c r="I9" s="312"/>
      <c r="J9" s="16"/>
      <c r="K9" s="16"/>
    </row>
    <row r="10" spans="1:11" ht="15" customHeight="1" x14ac:dyDescent="0.25">
      <c r="A10" s="24" t="s">
        <v>35</v>
      </c>
      <c r="B10" s="313" t="s">
        <v>36</v>
      </c>
      <c r="C10" s="314"/>
      <c r="D10" s="314"/>
      <c r="E10" s="314"/>
      <c r="F10" s="314"/>
      <c r="G10" s="307" t="s">
        <v>250</v>
      </c>
      <c r="H10" s="307"/>
      <c r="I10" s="307"/>
      <c r="J10" s="16"/>
      <c r="K10" s="16"/>
    </row>
    <row r="11" spans="1:11" ht="15" customHeight="1" x14ac:dyDescent="0.25">
      <c r="A11" s="23" t="s">
        <v>37</v>
      </c>
      <c r="B11" s="25" t="s">
        <v>38</v>
      </c>
      <c r="C11" s="26"/>
      <c r="D11" s="26"/>
      <c r="E11" s="26"/>
      <c r="F11" s="26"/>
      <c r="G11" s="307">
        <v>3</v>
      </c>
      <c r="H11" s="307"/>
      <c r="I11" s="307"/>
      <c r="J11" s="16"/>
      <c r="K11" s="16"/>
    </row>
    <row r="12" spans="1:11" ht="15" customHeight="1" x14ac:dyDescent="0.25">
      <c r="A12" s="303" t="s">
        <v>39</v>
      </c>
      <c r="B12" s="303"/>
      <c r="C12" s="303"/>
      <c r="D12" s="303"/>
      <c r="E12" s="303"/>
      <c r="F12" s="303"/>
      <c r="G12" s="303"/>
      <c r="H12" s="303"/>
      <c r="I12" s="303"/>
      <c r="J12" s="16"/>
      <c r="K12" s="16"/>
    </row>
    <row r="13" spans="1:11" ht="15" customHeight="1" x14ac:dyDescent="0.25">
      <c r="A13" s="23">
        <v>1</v>
      </c>
      <c r="B13" s="279" t="s">
        <v>40</v>
      </c>
      <c r="C13" s="279"/>
      <c r="D13" s="279"/>
      <c r="E13" s="279"/>
      <c r="F13" s="279"/>
      <c r="G13" s="279"/>
      <c r="H13" s="307" t="s">
        <v>4</v>
      </c>
      <c r="I13" s="307"/>
      <c r="J13" s="16"/>
      <c r="K13" s="16"/>
    </row>
    <row r="14" spans="1:11" ht="15" customHeight="1" x14ac:dyDescent="0.25">
      <c r="A14" s="23">
        <v>2</v>
      </c>
      <c r="B14" s="279" t="s">
        <v>41</v>
      </c>
      <c r="C14" s="279"/>
      <c r="D14" s="279"/>
      <c r="E14" s="279"/>
      <c r="F14" s="279"/>
      <c r="G14" s="279"/>
      <c r="H14" s="308">
        <v>1</v>
      </c>
      <c r="I14" s="308"/>
      <c r="J14" s="16"/>
      <c r="K14" s="16"/>
    </row>
    <row r="15" spans="1:11" ht="15" customHeight="1" x14ac:dyDescent="0.25">
      <c r="A15" s="23">
        <v>3</v>
      </c>
      <c r="B15" s="25" t="s">
        <v>42</v>
      </c>
      <c r="C15" s="302" t="s">
        <v>11</v>
      </c>
      <c r="D15" s="302"/>
      <c r="E15" s="302"/>
      <c r="F15" s="302"/>
      <c r="G15" s="302"/>
      <c r="H15" s="302"/>
      <c r="I15" s="302"/>
      <c r="J15" s="16"/>
      <c r="K15" s="16"/>
    </row>
    <row r="16" spans="1:11" ht="15" customHeight="1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16"/>
      <c r="K16" s="16"/>
    </row>
    <row r="17" spans="1:14" ht="15" customHeight="1" x14ac:dyDescent="0.25">
      <c r="A17" s="303" t="s">
        <v>43</v>
      </c>
      <c r="B17" s="303"/>
      <c r="C17" s="303"/>
      <c r="D17" s="303"/>
      <c r="E17" s="303"/>
      <c r="F17" s="303"/>
      <c r="G17" s="303"/>
      <c r="H17" s="303"/>
      <c r="I17" s="303"/>
      <c r="J17" s="16"/>
      <c r="K17" s="16"/>
    </row>
    <row r="18" spans="1:14" ht="15" customHeight="1" x14ac:dyDescent="0.25">
      <c r="A18" s="238" t="s">
        <v>44</v>
      </c>
      <c r="B18" s="238"/>
      <c r="C18" s="238"/>
      <c r="D18" s="238"/>
      <c r="E18" s="238"/>
      <c r="F18" s="238"/>
      <c r="G18" s="238"/>
      <c r="H18" s="238"/>
      <c r="I18" s="238"/>
      <c r="J18" s="16"/>
      <c r="K18" s="16"/>
    </row>
    <row r="19" spans="1:14" x14ac:dyDescent="0.25">
      <c r="A19" s="27">
        <v>1</v>
      </c>
      <c r="B19" s="268" t="s">
        <v>45</v>
      </c>
      <c r="C19" s="268"/>
      <c r="D19" s="268"/>
      <c r="E19" s="268"/>
      <c r="F19" s="268"/>
      <c r="G19" s="268"/>
      <c r="H19" s="300" t="s">
        <v>251</v>
      </c>
      <c r="I19" s="301"/>
      <c r="J19" s="16"/>
      <c r="K19" s="16"/>
    </row>
    <row r="20" spans="1:14" ht="15" customHeight="1" x14ac:dyDescent="0.25">
      <c r="A20" s="27">
        <v>2</v>
      </c>
      <c r="B20" s="268" t="s">
        <v>46</v>
      </c>
      <c r="C20" s="268"/>
      <c r="D20" s="268"/>
      <c r="E20" s="268"/>
      <c r="F20" s="268"/>
      <c r="G20" s="268"/>
      <c r="H20" s="315" t="s">
        <v>253</v>
      </c>
      <c r="I20" s="316"/>
      <c r="J20" s="16"/>
      <c r="K20" s="16"/>
    </row>
    <row r="21" spans="1:14" ht="15" customHeight="1" x14ac:dyDescent="0.25">
      <c r="A21" s="156">
        <v>3</v>
      </c>
      <c r="B21" s="272" t="s">
        <v>47</v>
      </c>
      <c r="C21" s="272"/>
      <c r="D21" s="272"/>
      <c r="E21" s="272"/>
      <c r="F21" s="272"/>
      <c r="G21" s="272"/>
      <c r="H21" s="298">
        <v>2485.9</v>
      </c>
      <c r="I21" s="299"/>
      <c r="J21" s="16"/>
      <c r="K21" s="16"/>
    </row>
    <row r="22" spans="1:14" x14ac:dyDescent="0.25">
      <c r="A22" s="27">
        <v>4</v>
      </c>
      <c r="B22" s="268" t="s">
        <v>48</v>
      </c>
      <c r="C22" s="268"/>
      <c r="D22" s="268"/>
      <c r="E22" s="268"/>
      <c r="F22" s="268"/>
      <c r="G22" s="268"/>
      <c r="H22" s="300"/>
      <c r="I22" s="301"/>
      <c r="J22" s="16"/>
      <c r="K22" s="16"/>
    </row>
    <row r="23" spans="1:14" ht="15" customHeight="1" x14ac:dyDescent="0.25">
      <c r="A23" s="27">
        <v>5</v>
      </c>
      <c r="B23" s="268" t="s">
        <v>49</v>
      </c>
      <c r="C23" s="268"/>
      <c r="D23" s="268"/>
      <c r="E23" s="268"/>
      <c r="F23" s="268"/>
      <c r="G23" s="268"/>
      <c r="H23" s="282" t="s">
        <v>182</v>
      </c>
      <c r="I23" s="283"/>
      <c r="J23" s="16"/>
      <c r="K23" s="16"/>
    </row>
    <row r="24" spans="1:14" ht="1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16"/>
      <c r="K24" s="16"/>
    </row>
    <row r="25" spans="1:14" ht="15" customHeight="1" x14ac:dyDescent="0.25">
      <c r="A25" s="224" t="s">
        <v>50</v>
      </c>
      <c r="B25" s="225"/>
      <c r="C25" s="225"/>
      <c r="D25" s="225"/>
      <c r="E25" s="225"/>
      <c r="F25" s="225"/>
      <c r="G25" s="225"/>
      <c r="H25" s="225"/>
      <c r="I25" s="226"/>
      <c r="J25" s="16"/>
      <c r="K25" s="16"/>
      <c r="M25" s="49"/>
    </row>
    <row r="26" spans="1:14" ht="15" customHeight="1" x14ac:dyDescent="0.25">
      <c r="A26" s="43">
        <v>1</v>
      </c>
      <c r="B26" s="237" t="s">
        <v>51</v>
      </c>
      <c r="C26" s="237"/>
      <c r="D26" s="237"/>
      <c r="E26" s="237"/>
      <c r="F26" s="237"/>
      <c r="G26" s="237"/>
      <c r="H26" s="321" t="s">
        <v>52</v>
      </c>
      <c r="I26" s="321"/>
      <c r="J26" s="16"/>
      <c r="K26" s="16"/>
      <c r="M26" s="49"/>
    </row>
    <row r="27" spans="1:14" ht="15" customHeight="1" x14ac:dyDescent="0.25">
      <c r="A27" s="27" t="s">
        <v>30</v>
      </c>
      <c r="B27" s="279" t="s">
        <v>53</v>
      </c>
      <c r="C27" s="279"/>
      <c r="D27" s="279"/>
      <c r="E27" s="279"/>
      <c r="F27" s="279"/>
      <c r="G27" s="279"/>
      <c r="H27" s="320">
        <f>H21</f>
        <v>2485.9</v>
      </c>
      <c r="I27" s="320"/>
      <c r="J27" s="16"/>
      <c r="K27" s="16"/>
    </row>
    <row r="28" spans="1:14" ht="15" customHeight="1" x14ac:dyDescent="0.25">
      <c r="A28" s="28" t="s">
        <v>32</v>
      </c>
      <c r="B28" s="29" t="s">
        <v>54</v>
      </c>
      <c r="C28" s="30"/>
      <c r="D28" s="31" t="s">
        <v>55</v>
      </c>
      <c r="E28" s="31" t="s">
        <v>58</v>
      </c>
      <c r="F28" s="30"/>
      <c r="G28" s="32"/>
      <c r="H28" s="210">
        <f>IF(E28="N",0,H27*0.3)</f>
        <v>0</v>
      </c>
      <c r="I28" s="210"/>
      <c r="J28" s="16"/>
      <c r="K28" s="16"/>
    </row>
    <row r="29" spans="1:14" ht="15" customHeight="1" x14ac:dyDescent="0.25">
      <c r="A29" s="28" t="s">
        <v>35</v>
      </c>
      <c r="B29" s="29" t="s">
        <v>57</v>
      </c>
      <c r="C29" s="30"/>
      <c r="D29" s="31" t="s">
        <v>55</v>
      </c>
      <c r="E29" s="31" t="s">
        <v>58</v>
      </c>
      <c r="F29" s="280"/>
      <c r="G29" s="281"/>
      <c r="H29" s="291"/>
      <c r="I29" s="210"/>
      <c r="J29" s="16"/>
      <c r="K29" s="16"/>
      <c r="N29" s="55"/>
    </row>
    <row r="30" spans="1:14" ht="15" customHeight="1" x14ac:dyDescent="0.25">
      <c r="A30" s="27" t="s">
        <v>37</v>
      </c>
      <c r="B30" s="285" t="s">
        <v>59</v>
      </c>
      <c r="C30" s="286"/>
      <c r="D30" s="286"/>
      <c r="E30" s="286"/>
      <c r="F30" s="286"/>
      <c r="G30" s="287"/>
      <c r="H30" s="210"/>
      <c r="I30" s="210"/>
      <c r="J30" s="16"/>
      <c r="K30" s="16"/>
    </row>
    <row r="31" spans="1:14" ht="15" customHeight="1" x14ac:dyDescent="0.25">
      <c r="A31" s="27" t="s">
        <v>60</v>
      </c>
      <c r="B31" s="285" t="s">
        <v>61</v>
      </c>
      <c r="C31" s="286"/>
      <c r="D31" s="286"/>
      <c r="E31" s="286"/>
      <c r="F31" s="286"/>
      <c r="G31" s="287"/>
      <c r="H31" s="210"/>
      <c r="I31" s="210"/>
      <c r="J31" s="16"/>
      <c r="K31" s="16"/>
    </row>
    <row r="32" spans="1:14" ht="15" customHeight="1" x14ac:dyDescent="0.25">
      <c r="A32" s="23" t="s">
        <v>62</v>
      </c>
      <c r="B32" s="284" t="s">
        <v>63</v>
      </c>
      <c r="C32" s="284"/>
      <c r="D32" s="284"/>
      <c r="E32" s="284"/>
      <c r="F32" s="284"/>
      <c r="G32" s="284"/>
      <c r="H32" s="231"/>
      <c r="I32" s="231"/>
      <c r="J32" s="16"/>
      <c r="K32" s="16"/>
    </row>
    <row r="33" spans="1:17" ht="15" customHeight="1" x14ac:dyDescent="0.25">
      <c r="A33" s="27" t="s">
        <v>64</v>
      </c>
      <c r="B33" s="268" t="s">
        <v>65</v>
      </c>
      <c r="C33" s="268"/>
      <c r="D33" s="268"/>
      <c r="E33" s="268"/>
      <c r="F33" s="268"/>
      <c r="G33" s="268"/>
      <c r="H33" s="322"/>
      <c r="I33" s="322"/>
      <c r="J33" s="16"/>
      <c r="K33" s="16"/>
    </row>
    <row r="34" spans="1:17" ht="15" customHeight="1" x14ac:dyDescent="0.25">
      <c r="A34" s="238" t="s">
        <v>66</v>
      </c>
      <c r="B34" s="238"/>
      <c r="C34" s="238"/>
      <c r="D34" s="238"/>
      <c r="E34" s="238"/>
      <c r="F34" s="238"/>
      <c r="G34" s="238"/>
      <c r="H34" s="245">
        <f>SUM(H27:I33)</f>
        <v>2485.9</v>
      </c>
      <c r="I34" s="245"/>
      <c r="J34" s="16"/>
      <c r="K34" s="16"/>
    </row>
    <row r="35" spans="1:17" ht="15" customHeight="1" x14ac:dyDescent="0.25">
      <c r="A35" s="276"/>
      <c r="B35" s="276"/>
      <c r="C35" s="276"/>
      <c r="D35" s="276"/>
      <c r="E35" s="276"/>
      <c r="F35" s="276"/>
      <c r="G35" s="276"/>
      <c r="H35" s="276"/>
      <c r="I35" s="276"/>
      <c r="J35" s="16"/>
      <c r="K35" s="16"/>
      <c r="L35" s="53"/>
      <c r="N35" s="53"/>
    </row>
    <row r="36" spans="1:17" ht="15" customHeight="1" x14ac:dyDescent="0.25">
      <c r="A36" s="224" t="s">
        <v>67</v>
      </c>
      <c r="B36" s="225"/>
      <c r="C36" s="225"/>
      <c r="D36" s="225"/>
      <c r="E36" s="225"/>
      <c r="F36" s="225"/>
      <c r="G36" s="225"/>
      <c r="H36" s="225"/>
      <c r="I36" s="226"/>
      <c r="J36" s="16"/>
      <c r="K36" s="16"/>
      <c r="Q36" s="53"/>
    </row>
    <row r="37" spans="1:17" ht="15" customHeight="1" x14ac:dyDescent="0.25">
      <c r="A37" s="237" t="s">
        <v>68</v>
      </c>
      <c r="B37" s="237"/>
      <c r="C37" s="237"/>
      <c r="D37" s="237"/>
      <c r="E37" s="237"/>
      <c r="F37" s="237"/>
      <c r="G37" s="237"/>
      <c r="H37" s="237"/>
      <c r="I37" s="237"/>
      <c r="J37" s="16"/>
      <c r="K37" s="16"/>
      <c r="L37" s="59"/>
    </row>
    <row r="38" spans="1:17" ht="15" customHeight="1" x14ac:dyDescent="0.25">
      <c r="A38" s="43" t="s">
        <v>69</v>
      </c>
      <c r="B38" s="220" t="s">
        <v>70</v>
      </c>
      <c r="C38" s="221"/>
      <c r="D38" s="221"/>
      <c r="E38" s="221"/>
      <c r="F38" s="221"/>
      <c r="G38" s="222"/>
      <c r="H38" s="43" t="s">
        <v>71</v>
      </c>
      <c r="I38" s="46" t="s">
        <v>52</v>
      </c>
      <c r="J38" s="16"/>
      <c r="K38" s="16"/>
      <c r="N38" s="57"/>
    </row>
    <row r="39" spans="1:17" ht="15" customHeight="1" x14ac:dyDescent="0.25">
      <c r="A39" s="27" t="s">
        <v>30</v>
      </c>
      <c r="B39" s="273" t="s">
        <v>72</v>
      </c>
      <c r="C39" s="274"/>
      <c r="D39" s="274"/>
      <c r="E39" s="274"/>
      <c r="F39" s="274"/>
      <c r="G39" s="275"/>
      <c r="H39" s="62">
        <v>8.3299999999999999E-2</v>
      </c>
      <c r="I39" s="34">
        <f>H34*H39</f>
        <v>207.07547</v>
      </c>
      <c r="J39" s="16"/>
      <c r="K39" s="17"/>
      <c r="L39" s="58"/>
      <c r="M39" s="58"/>
      <c r="N39" s="57"/>
      <c r="O39" s="14"/>
    </row>
    <row r="40" spans="1:17" ht="15" customHeight="1" x14ac:dyDescent="0.25">
      <c r="A40" s="27" t="s">
        <v>32</v>
      </c>
      <c r="B40" s="273" t="s">
        <v>73</v>
      </c>
      <c r="C40" s="274"/>
      <c r="D40" s="274"/>
      <c r="E40" s="274"/>
      <c r="F40" s="274"/>
      <c r="G40" s="275"/>
      <c r="H40" s="62">
        <f>0.0833333333333333+0.0277777777777778</f>
        <v>0.1111111111111111</v>
      </c>
      <c r="I40" s="34">
        <f>H34*H40</f>
        <v>276.21111111111111</v>
      </c>
      <c r="J40" s="16"/>
      <c r="K40" s="17"/>
      <c r="L40" s="58"/>
      <c r="M40" s="58"/>
      <c r="N40" s="57"/>
      <c r="O40" s="14"/>
    </row>
    <row r="41" spans="1:17" ht="15" customHeight="1" x14ac:dyDescent="0.25">
      <c r="A41" s="61" t="s">
        <v>74</v>
      </c>
      <c r="B41" s="60"/>
      <c r="C41" s="60"/>
      <c r="D41" s="60"/>
      <c r="E41" s="60"/>
      <c r="F41" s="60"/>
      <c r="G41" s="60"/>
      <c r="H41" s="67">
        <f>SUM(H39:H40)</f>
        <v>0.19441111111111109</v>
      </c>
      <c r="I41" s="66">
        <f>SUM(I39:I40)</f>
        <v>483.2865811111111</v>
      </c>
      <c r="J41" s="16"/>
      <c r="K41" s="16"/>
      <c r="L41" s="53"/>
      <c r="N41" s="53"/>
    </row>
    <row r="42" spans="1:17" ht="15" customHeight="1" x14ac:dyDescent="0.25">
      <c r="A42" s="246" t="s">
        <v>75</v>
      </c>
      <c r="B42" s="246"/>
      <c r="C42" s="246"/>
      <c r="D42" s="246"/>
      <c r="E42" s="246"/>
      <c r="F42" s="246"/>
      <c r="G42" s="246"/>
      <c r="H42" s="246"/>
      <c r="I42" s="246"/>
      <c r="J42" s="16"/>
      <c r="K42" s="16"/>
      <c r="L42" s="53"/>
    </row>
    <row r="43" spans="1:17" ht="15" customHeight="1" x14ac:dyDescent="0.25">
      <c r="A43" s="237" t="s">
        <v>76</v>
      </c>
      <c r="B43" s="237"/>
      <c r="C43" s="237"/>
      <c r="D43" s="237"/>
      <c r="E43" s="237"/>
      <c r="F43" s="237"/>
      <c r="G43" s="237"/>
      <c r="H43" s="237"/>
      <c r="I43" s="237"/>
      <c r="J43" s="16"/>
      <c r="K43" s="16"/>
    </row>
    <row r="44" spans="1:17" ht="15" customHeight="1" x14ac:dyDescent="0.25">
      <c r="A44" s="43" t="s">
        <v>77</v>
      </c>
      <c r="B44" s="237" t="s">
        <v>78</v>
      </c>
      <c r="C44" s="237"/>
      <c r="D44" s="237"/>
      <c r="E44" s="237"/>
      <c r="F44" s="237"/>
      <c r="G44" s="237"/>
      <c r="H44" s="43" t="s">
        <v>71</v>
      </c>
      <c r="I44" s="46" t="s">
        <v>52</v>
      </c>
      <c r="J44" s="16"/>
      <c r="K44" s="16"/>
      <c r="N44" s="53"/>
    </row>
    <row r="45" spans="1:17" ht="15" customHeight="1" x14ac:dyDescent="0.25">
      <c r="A45" s="27" t="s">
        <v>30</v>
      </c>
      <c r="B45" s="268" t="s">
        <v>79</v>
      </c>
      <c r="C45" s="268"/>
      <c r="D45" s="268"/>
      <c r="E45" s="268"/>
      <c r="F45" s="268"/>
      <c r="G45" s="268"/>
      <c r="H45" s="35">
        <v>0.2</v>
      </c>
      <c r="I45" s="36">
        <f>($H$34+$I$41)*H45</f>
        <v>593.83731622222228</v>
      </c>
      <c r="J45" s="16"/>
      <c r="K45" s="16"/>
      <c r="P45" s="55"/>
    </row>
    <row r="46" spans="1:17" ht="15" customHeight="1" x14ac:dyDescent="0.25">
      <c r="A46" s="27" t="s">
        <v>32</v>
      </c>
      <c r="B46" s="268" t="s">
        <v>80</v>
      </c>
      <c r="C46" s="268"/>
      <c r="D46" s="268"/>
      <c r="E46" s="268"/>
      <c r="F46" s="268"/>
      <c r="G46" s="268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3"/>
    </row>
    <row r="47" spans="1:17" ht="15" customHeight="1" x14ac:dyDescent="0.25">
      <c r="A47" s="173" t="s">
        <v>35</v>
      </c>
      <c r="B47" s="272" t="s">
        <v>81</v>
      </c>
      <c r="C47" s="272"/>
      <c r="D47" s="272"/>
      <c r="E47" s="272"/>
      <c r="F47" s="272"/>
      <c r="G47" s="272"/>
      <c r="H47" s="175">
        <v>1.141E-2</v>
      </c>
      <c r="I47" s="169">
        <f t="shared" si="0"/>
        <v>33.878418890477775</v>
      </c>
      <c r="J47" s="16"/>
      <c r="K47" s="16"/>
      <c r="L47" s="53"/>
    </row>
    <row r="48" spans="1:17" ht="15" customHeight="1" x14ac:dyDescent="0.25">
      <c r="A48" s="37" t="s">
        <v>37</v>
      </c>
      <c r="B48" s="268" t="s">
        <v>82</v>
      </c>
      <c r="C48" s="268"/>
      <c r="D48" s="268"/>
      <c r="E48" s="268"/>
      <c r="F48" s="268"/>
      <c r="G48" s="268"/>
      <c r="H48" s="35">
        <v>1.4999999999999999E-2</v>
      </c>
      <c r="I48" s="36">
        <f>($H$34+$I$41)*H48</f>
        <v>44.537798716666664</v>
      </c>
      <c r="J48" s="16"/>
      <c r="K48" s="16"/>
      <c r="L48" s="53"/>
    </row>
    <row r="49" spans="1:15" ht="15" customHeight="1" x14ac:dyDescent="0.25">
      <c r="A49" s="27" t="s">
        <v>60</v>
      </c>
      <c r="B49" s="268" t="s">
        <v>83</v>
      </c>
      <c r="C49" s="268"/>
      <c r="D49" s="268"/>
      <c r="E49" s="268"/>
      <c r="F49" s="268"/>
      <c r="G49" s="268"/>
      <c r="H49" s="51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62</v>
      </c>
      <c r="B50" s="268" t="s">
        <v>84</v>
      </c>
      <c r="C50" s="268"/>
      <c r="D50" s="268"/>
      <c r="E50" s="268"/>
      <c r="F50" s="268"/>
      <c r="G50" s="268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64</v>
      </c>
      <c r="B51" s="268" t="s">
        <v>85</v>
      </c>
      <c r="C51" s="268"/>
      <c r="D51" s="268"/>
      <c r="E51" s="268"/>
      <c r="F51" s="268"/>
      <c r="G51" s="268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86</v>
      </c>
      <c r="B52" s="268" t="s">
        <v>87</v>
      </c>
      <c r="C52" s="268"/>
      <c r="D52" s="268"/>
      <c r="E52" s="268"/>
      <c r="F52" s="268"/>
      <c r="G52" s="268"/>
      <c r="H52" s="51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38" t="s">
        <v>26</v>
      </c>
      <c r="B53" s="238"/>
      <c r="C53" s="238"/>
      <c r="D53" s="238"/>
      <c r="E53" s="238"/>
      <c r="F53" s="238"/>
      <c r="G53" s="238"/>
      <c r="H53" s="48">
        <f>SUM(H45:H52)</f>
        <v>0.34941000000000005</v>
      </c>
      <c r="I53" s="47">
        <f>SUM(I45:I52)</f>
        <v>1037.4634833060334</v>
      </c>
      <c r="J53" s="16"/>
      <c r="K53" s="16"/>
    </row>
    <row r="54" spans="1:15" ht="15" customHeight="1" x14ac:dyDescent="0.25">
      <c r="A54" s="246"/>
      <c r="B54" s="246"/>
      <c r="C54" s="246"/>
      <c r="D54" s="246"/>
      <c r="E54" s="246"/>
      <c r="F54" s="246"/>
      <c r="G54" s="246"/>
      <c r="H54" s="246"/>
      <c r="I54" s="246"/>
      <c r="J54" s="16"/>
      <c r="K54" s="16"/>
    </row>
    <row r="55" spans="1:15" ht="15" customHeight="1" x14ac:dyDescent="0.25">
      <c r="A55" s="269" t="s">
        <v>88</v>
      </c>
      <c r="B55" s="270"/>
      <c r="C55" s="270"/>
      <c r="D55" s="270"/>
      <c r="E55" s="270"/>
      <c r="F55" s="270"/>
      <c r="G55" s="270"/>
      <c r="H55" s="270"/>
      <c r="I55" s="271"/>
      <c r="J55" s="16"/>
      <c r="K55" s="16"/>
    </row>
    <row r="56" spans="1:15" ht="15" customHeight="1" x14ac:dyDescent="0.25">
      <c r="A56" s="43" t="s">
        <v>89</v>
      </c>
      <c r="B56" s="237" t="s">
        <v>90</v>
      </c>
      <c r="C56" s="237"/>
      <c r="D56" s="237"/>
      <c r="E56" s="237"/>
      <c r="F56" s="237"/>
      <c r="G56" s="237"/>
      <c r="H56" s="238" t="s">
        <v>52</v>
      </c>
      <c r="I56" s="238"/>
      <c r="J56" s="16"/>
      <c r="K56" s="16"/>
    </row>
    <row r="57" spans="1:15" ht="15" customHeight="1" x14ac:dyDescent="0.25">
      <c r="A57" s="247" t="s">
        <v>30</v>
      </c>
      <c r="B57" s="247" t="s">
        <v>91</v>
      </c>
      <c r="C57" s="27" t="s">
        <v>92</v>
      </c>
      <c r="D57" s="27" t="s">
        <v>93</v>
      </c>
      <c r="E57" s="27" t="s">
        <v>94</v>
      </c>
      <c r="F57" s="27" t="s">
        <v>95</v>
      </c>
      <c r="G57" s="27" t="s">
        <v>96</v>
      </c>
      <c r="H57" s="262">
        <f>D58*E58*F58</f>
        <v>261.8</v>
      </c>
      <c r="I57" s="263"/>
      <c r="J57" s="16"/>
      <c r="K57" s="16"/>
    </row>
    <row r="58" spans="1:15" ht="15" customHeight="1" x14ac:dyDescent="0.25">
      <c r="A58" s="248"/>
      <c r="B58" s="248"/>
      <c r="C58" s="27" t="s">
        <v>56</v>
      </c>
      <c r="D58" s="33">
        <v>5.95</v>
      </c>
      <c r="E58" s="27">
        <v>2</v>
      </c>
      <c r="F58" s="27">
        <v>22</v>
      </c>
      <c r="G58" s="33">
        <f>H27*0.06</f>
        <v>149.154</v>
      </c>
      <c r="H58" s="264">
        <f>IF(C58="N",0,IF(D58*E58*F58-(H27*6%)&lt;0,0,D58*E58*F58-(H27*6%)))</f>
        <v>112.64600000000002</v>
      </c>
      <c r="I58" s="265"/>
      <c r="J58" s="16"/>
      <c r="K58" s="16"/>
    </row>
    <row r="59" spans="1:15" ht="15" customHeight="1" x14ac:dyDescent="0.25">
      <c r="A59" s="247" t="s">
        <v>32</v>
      </c>
      <c r="B59" s="249" t="s">
        <v>97</v>
      </c>
      <c r="C59" s="250"/>
      <c r="D59" s="27" t="s">
        <v>92</v>
      </c>
      <c r="E59" s="27" t="s">
        <v>93</v>
      </c>
      <c r="F59" s="27" t="s">
        <v>95</v>
      </c>
      <c r="G59" s="27" t="s">
        <v>96</v>
      </c>
      <c r="H59" s="253">
        <f>IF(D60="N",0,(E60*F60)-G60)</f>
        <v>465.3</v>
      </c>
      <c r="I59" s="254"/>
      <c r="J59" s="16"/>
      <c r="K59" s="16"/>
      <c r="O59" s="53"/>
    </row>
    <row r="60" spans="1:15" ht="15" customHeight="1" x14ac:dyDescent="0.25">
      <c r="A60" s="248"/>
      <c r="B60" s="251"/>
      <c r="C60" s="252"/>
      <c r="D60" s="27" t="s">
        <v>56</v>
      </c>
      <c r="E60" s="167">
        <v>23.5</v>
      </c>
      <c r="F60" s="27">
        <v>22</v>
      </c>
      <c r="G60" s="33">
        <f>E60*F60*0.1</f>
        <v>51.7</v>
      </c>
      <c r="H60" s="255"/>
      <c r="I60" s="256"/>
      <c r="J60" s="16"/>
      <c r="K60" s="16"/>
      <c r="O60" s="53"/>
    </row>
    <row r="61" spans="1:15" ht="15" customHeight="1" x14ac:dyDescent="0.25">
      <c r="A61" s="52" t="s">
        <v>35</v>
      </c>
      <c r="B61" s="323" t="s">
        <v>98</v>
      </c>
      <c r="C61" s="324"/>
      <c r="D61" s="324"/>
      <c r="E61" s="324"/>
      <c r="F61" s="324"/>
      <c r="G61" s="325"/>
      <c r="H61" s="260">
        <v>0</v>
      </c>
      <c r="I61" s="261"/>
      <c r="J61" s="16"/>
      <c r="K61" s="16"/>
      <c r="O61" s="53"/>
    </row>
    <row r="62" spans="1:15" ht="15" customHeight="1" x14ac:dyDescent="0.25">
      <c r="A62" s="52" t="s">
        <v>37</v>
      </c>
      <c r="B62" s="323" t="s">
        <v>99</v>
      </c>
      <c r="C62" s="324"/>
      <c r="D62" s="324"/>
      <c r="E62" s="324"/>
      <c r="F62" s="324"/>
      <c r="G62" s="325"/>
      <c r="H62" s="260">
        <v>0</v>
      </c>
      <c r="I62" s="261"/>
      <c r="J62" s="16"/>
      <c r="K62" s="16"/>
      <c r="O62" s="53"/>
    </row>
    <row r="63" spans="1:15" ht="15" customHeight="1" x14ac:dyDescent="0.25">
      <c r="A63" s="163" t="s">
        <v>60</v>
      </c>
      <c r="B63" s="164" t="s">
        <v>100</v>
      </c>
      <c r="C63" s="165"/>
      <c r="D63" s="165"/>
      <c r="E63" s="165"/>
      <c r="F63" s="165"/>
      <c r="G63" s="166"/>
      <c r="H63" s="266">
        <v>20.149999999999999</v>
      </c>
      <c r="I63" s="267"/>
      <c r="J63" s="16"/>
      <c r="K63" s="16"/>
      <c r="O63" s="53"/>
    </row>
    <row r="64" spans="1:15" ht="15" customHeight="1" x14ac:dyDescent="0.25">
      <c r="A64" s="238" t="s">
        <v>74</v>
      </c>
      <c r="B64" s="238"/>
      <c r="C64" s="238"/>
      <c r="D64" s="238"/>
      <c r="E64" s="238"/>
      <c r="F64" s="238"/>
      <c r="G64" s="238"/>
      <c r="H64" s="245">
        <f>SUM(H58:I63)</f>
        <v>598.096</v>
      </c>
      <c r="I64" s="245"/>
      <c r="J64" s="16"/>
      <c r="K64" s="16"/>
    </row>
    <row r="65" spans="1:15" ht="15" customHeight="1" x14ac:dyDescent="0.25">
      <c r="A65" s="242"/>
      <c r="B65" s="242"/>
      <c r="C65" s="242"/>
      <c r="D65" s="242"/>
      <c r="E65" s="242"/>
      <c r="F65" s="242"/>
      <c r="G65" s="242"/>
      <c r="H65" s="242"/>
      <c r="I65" s="242"/>
      <c r="J65" s="16"/>
      <c r="K65" s="16"/>
    </row>
    <row r="66" spans="1:15" ht="15" customHeight="1" x14ac:dyDescent="0.25">
      <c r="A66" s="243" t="s">
        <v>101</v>
      </c>
      <c r="B66" s="243"/>
      <c r="C66" s="243"/>
      <c r="D66" s="243"/>
      <c r="E66" s="243"/>
      <c r="F66" s="243"/>
      <c r="G66" s="243"/>
      <c r="H66" s="243"/>
      <c r="I66" s="243"/>
      <c r="J66" s="16"/>
      <c r="K66" s="16"/>
      <c r="N66" s="54"/>
    </row>
    <row r="67" spans="1:15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16"/>
      <c r="K67" s="16"/>
      <c r="N67" s="53"/>
    </row>
    <row r="68" spans="1:15" ht="15" customHeight="1" x14ac:dyDescent="0.25">
      <c r="A68" s="42">
        <v>2</v>
      </c>
      <c r="B68" s="227" t="s">
        <v>102</v>
      </c>
      <c r="C68" s="227"/>
      <c r="D68" s="227"/>
      <c r="E68" s="227"/>
      <c r="F68" s="227"/>
      <c r="G68" s="227"/>
      <c r="H68" s="211" t="s">
        <v>52</v>
      </c>
      <c r="I68" s="211"/>
      <c r="J68" s="16"/>
      <c r="K68" s="16"/>
    </row>
    <row r="69" spans="1:15" ht="15" customHeight="1" x14ac:dyDescent="0.25">
      <c r="A69" s="28" t="s">
        <v>69</v>
      </c>
      <c r="B69" s="209" t="s">
        <v>103</v>
      </c>
      <c r="C69" s="209"/>
      <c r="D69" s="209"/>
      <c r="E69" s="209"/>
      <c r="F69" s="209"/>
      <c r="G69" s="209"/>
      <c r="H69" s="210">
        <f>I41</f>
        <v>483.2865811111111</v>
      </c>
      <c r="I69" s="210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77</v>
      </c>
      <c r="B70" s="209" t="s">
        <v>78</v>
      </c>
      <c r="C70" s="209"/>
      <c r="D70" s="209"/>
      <c r="E70" s="209"/>
      <c r="F70" s="209"/>
      <c r="G70" s="209"/>
      <c r="H70" s="210">
        <f>I53</f>
        <v>1037.4634833060334</v>
      </c>
      <c r="I70" s="210"/>
      <c r="J70" s="16"/>
      <c r="K70" s="16"/>
    </row>
    <row r="71" spans="1:15" ht="15" customHeight="1" x14ac:dyDescent="0.25">
      <c r="A71" s="28" t="s">
        <v>89</v>
      </c>
      <c r="B71" s="209" t="s">
        <v>90</v>
      </c>
      <c r="C71" s="209"/>
      <c r="D71" s="209"/>
      <c r="E71" s="209"/>
      <c r="F71" s="209"/>
      <c r="G71" s="209"/>
      <c r="H71" s="210">
        <f>H64</f>
        <v>598.096</v>
      </c>
      <c r="I71" s="210"/>
      <c r="J71" s="16"/>
      <c r="K71" s="16"/>
    </row>
    <row r="72" spans="1:15" ht="15" customHeight="1" x14ac:dyDescent="0.25">
      <c r="A72" s="238" t="s">
        <v>74</v>
      </c>
      <c r="B72" s="238"/>
      <c r="C72" s="238"/>
      <c r="D72" s="238"/>
      <c r="E72" s="238"/>
      <c r="F72" s="238"/>
      <c r="G72" s="238"/>
      <c r="H72" s="245">
        <f>SUM(H69:I71)</f>
        <v>2118.8460644171446</v>
      </c>
      <c r="I72" s="245"/>
      <c r="J72" s="16"/>
      <c r="K72" s="16"/>
    </row>
    <row r="73" spans="1:15" ht="15" customHeight="1" x14ac:dyDescent="0.25">
      <c r="A73" s="236"/>
      <c r="B73" s="236"/>
      <c r="C73" s="236"/>
      <c r="D73" s="236"/>
      <c r="E73" s="236"/>
      <c r="F73" s="236"/>
      <c r="G73" s="236"/>
      <c r="H73" s="236"/>
      <c r="I73" s="236"/>
      <c r="J73" s="16"/>
      <c r="K73" s="16"/>
    </row>
    <row r="74" spans="1:15" ht="15" customHeight="1" x14ac:dyDescent="0.25">
      <c r="A74" s="224" t="s">
        <v>104</v>
      </c>
      <c r="B74" s="225"/>
      <c r="C74" s="225"/>
      <c r="D74" s="225"/>
      <c r="E74" s="225"/>
      <c r="F74" s="225"/>
      <c r="G74" s="225"/>
      <c r="H74" s="225"/>
      <c r="I74" s="226"/>
      <c r="J74" s="16"/>
      <c r="K74" s="16"/>
    </row>
    <row r="75" spans="1:15" ht="15" customHeight="1" x14ac:dyDescent="0.25">
      <c r="A75" s="43">
        <v>3</v>
      </c>
      <c r="B75" s="61" t="s">
        <v>105</v>
      </c>
      <c r="C75" s="60"/>
      <c r="D75" s="60"/>
      <c r="E75" s="60"/>
      <c r="F75" s="60"/>
      <c r="G75" s="60"/>
      <c r="H75" s="43" t="s">
        <v>71</v>
      </c>
      <c r="I75" s="46" t="s">
        <v>52</v>
      </c>
      <c r="J75" s="16"/>
      <c r="K75" s="16"/>
    </row>
    <row r="76" spans="1:15" ht="15" customHeight="1" x14ac:dyDescent="0.25">
      <c r="A76" s="156" t="s">
        <v>30</v>
      </c>
      <c r="B76" s="157" t="s">
        <v>106</v>
      </c>
      <c r="C76" s="158"/>
      <c r="D76" s="158"/>
      <c r="E76" s="158"/>
      <c r="F76" s="158"/>
      <c r="G76" s="158"/>
      <c r="H76" s="168">
        <f>0.05*(1+(1/12+1/12+1/36))/12</f>
        <v>4.9768518518518521E-3</v>
      </c>
      <c r="I76" s="169">
        <f>H76*$H$34</f>
        <v>12.371956018518519</v>
      </c>
      <c r="J76" s="318"/>
      <c r="K76" s="16"/>
    </row>
    <row r="77" spans="1:15" ht="15" customHeight="1" x14ac:dyDescent="0.25">
      <c r="A77" s="156" t="s">
        <v>32</v>
      </c>
      <c r="B77" s="157" t="s">
        <v>107</v>
      </c>
      <c r="C77" s="158"/>
      <c r="D77" s="158"/>
      <c r="E77" s="158"/>
      <c r="F77" s="158"/>
      <c r="G77" s="158"/>
      <c r="H77" s="168">
        <f>H76*0.08</f>
        <v>3.9814814814814818E-4</v>
      </c>
      <c r="I77" s="169">
        <f t="shared" ref="I77:I81" si="1">H77*$H$34</f>
        <v>0.98975648148148154</v>
      </c>
      <c r="J77" s="318"/>
      <c r="K77" s="16"/>
      <c r="L77" s="53"/>
    </row>
    <row r="78" spans="1:15" ht="15" customHeight="1" x14ac:dyDescent="0.25">
      <c r="A78" s="156" t="s">
        <v>35</v>
      </c>
      <c r="B78" s="157" t="s">
        <v>108</v>
      </c>
      <c r="C78" s="158"/>
      <c r="D78" s="158"/>
      <c r="E78" s="158"/>
      <c r="F78" s="158"/>
      <c r="G78" s="158"/>
      <c r="H78" s="168">
        <f>0.4*0.08*0.05</f>
        <v>1.6000000000000001E-3</v>
      </c>
      <c r="I78" s="169">
        <f t="shared" si="1"/>
        <v>3.9774400000000005</v>
      </c>
      <c r="J78" s="318"/>
      <c r="K78" s="16"/>
    </row>
    <row r="79" spans="1:15" ht="15" customHeight="1" x14ac:dyDescent="0.25">
      <c r="A79" s="156" t="s">
        <v>37</v>
      </c>
      <c r="B79" s="157" t="s">
        <v>109</v>
      </c>
      <c r="C79" s="158"/>
      <c r="D79" s="158"/>
      <c r="E79" s="158"/>
      <c r="F79" s="158"/>
      <c r="G79" s="158"/>
      <c r="H79" s="168">
        <f>7/30/12</f>
        <v>1.9444444444444445E-2</v>
      </c>
      <c r="I79" s="169">
        <f t="shared" si="1"/>
        <v>48.336944444444448</v>
      </c>
      <c r="J79" s="318"/>
      <c r="K79" s="16"/>
    </row>
    <row r="80" spans="1:15" ht="15" customHeight="1" x14ac:dyDescent="0.25">
      <c r="A80" s="156" t="s">
        <v>60</v>
      </c>
      <c r="B80" s="157" t="s">
        <v>110</v>
      </c>
      <c r="C80" s="158"/>
      <c r="D80" s="158"/>
      <c r="E80" s="158"/>
      <c r="F80" s="158"/>
      <c r="G80" s="158"/>
      <c r="H80" s="168">
        <f>H53*H79</f>
        <v>6.7940833333333343E-3</v>
      </c>
      <c r="I80" s="169">
        <f t="shared" si="1"/>
        <v>16.889411758333335</v>
      </c>
      <c r="J80" s="318"/>
      <c r="K80" s="16"/>
    </row>
    <row r="81" spans="1:15" ht="15" customHeight="1" x14ac:dyDescent="0.25">
      <c r="A81" s="156" t="s">
        <v>62</v>
      </c>
      <c r="B81" s="157" t="s">
        <v>112</v>
      </c>
      <c r="C81" s="158"/>
      <c r="D81" s="158"/>
      <c r="E81" s="158"/>
      <c r="F81" s="158"/>
      <c r="G81" s="158"/>
      <c r="H81" s="168">
        <f>0.4*0.08</f>
        <v>3.2000000000000001E-2</v>
      </c>
      <c r="I81" s="169">
        <f t="shared" si="1"/>
        <v>79.5488</v>
      </c>
      <c r="J81" s="318"/>
      <c r="K81" s="16"/>
    </row>
    <row r="82" spans="1:15" ht="15" customHeight="1" x14ac:dyDescent="0.25">
      <c r="A82" s="61" t="s">
        <v>74</v>
      </c>
      <c r="B82" s="60"/>
      <c r="C82" s="60"/>
      <c r="D82" s="60"/>
      <c r="E82" s="60"/>
      <c r="F82" s="60"/>
      <c r="G82" s="60"/>
      <c r="H82" s="245">
        <f>SUM(I76:I81)</f>
        <v>162.11430870277781</v>
      </c>
      <c r="I82" s="245"/>
      <c r="J82" s="16"/>
      <c r="K82" s="16"/>
    </row>
    <row r="83" spans="1:15" ht="15" customHeight="1" x14ac:dyDescent="0.25">
      <c r="A83" s="246"/>
      <c r="B83" s="246"/>
      <c r="C83" s="246"/>
      <c r="D83" s="246"/>
      <c r="E83" s="246"/>
      <c r="F83" s="246"/>
      <c r="G83" s="246"/>
      <c r="H83" s="246"/>
      <c r="I83" s="246"/>
      <c r="J83" s="16"/>
      <c r="K83" s="16"/>
    </row>
    <row r="84" spans="1:15" ht="15" customHeight="1" x14ac:dyDescent="0.25">
      <c r="A84" s="224" t="s">
        <v>113</v>
      </c>
      <c r="B84" s="225"/>
      <c r="C84" s="225"/>
      <c r="D84" s="225"/>
      <c r="E84" s="225"/>
      <c r="F84" s="225"/>
      <c r="G84" s="225"/>
      <c r="H84" s="225"/>
      <c r="I84" s="226"/>
      <c r="J84" s="16"/>
      <c r="K84" s="16"/>
    </row>
    <row r="85" spans="1:15" ht="15" customHeight="1" x14ac:dyDescent="0.25">
      <c r="A85" s="269" t="s">
        <v>114</v>
      </c>
      <c r="B85" s="270"/>
      <c r="C85" s="270"/>
      <c r="D85" s="270"/>
      <c r="E85" s="270"/>
      <c r="F85" s="270"/>
      <c r="G85" s="270"/>
      <c r="H85" s="270"/>
      <c r="I85" s="271"/>
      <c r="J85" s="16"/>
      <c r="K85" s="16"/>
    </row>
    <row r="86" spans="1:15" ht="15" customHeight="1" x14ac:dyDescent="0.25">
      <c r="A86" s="43" t="s">
        <v>115</v>
      </c>
      <c r="B86" s="61" t="s">
        <v>116</v>
      </c>
      <c r="C86" s="60"/>
      <c r="D86" s="60"/>
      <c r="E86" s="60"/>
      <c r="F86" s="60"/>
      <c r="G86" s="60"/>
      <c r="H86" s="43" t="s">
        <v>71</v>
      </c>
      <c r="I86" s="43" t="s">
        <v>52</v>
      </c>
      <c r="J86" s="16"/>
      <c r="K86" s="16"/>
    </row>
    <row r="87" spans="1:15" ht="15" customHeight="1" x14ac:dyDescent="0.25">
      <c r="A87" s="27" t="s">
        <v>30</v>
      </c>
      <c r="B87" s="63" t="s">
        <v>178</v>
      </c>
      <c r="C87" s="64"/>
      <c r="D87" s="64"/>
      <c r="E87" s="64"/>
      <c r="F87" s="64"/>
      <c r="G87" s="64"/>
      <c r="H87" s="56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156" t="s">
        <v>32</v>
      </c>
      <c r="B88" s="157" t="s">
        <v>117</v>
      </c>
      <c r="C88" s="158"/>
      <c r="D88" s="158"/>
      <c r="E88" s="158"/>
      <c r="F88" s="158"/>
      <c r="G88" s="158"/>
      <c r="H88" s="168">
        <f>(1/30/12)</f>
        <v>2.7777777777777779E-3</v>
      </c>
      <c r="I88" s="170">
        <f t="shared" ref="I88:I92" si="2">H88*$H$34</f>
        <v>6.9052777777777781</v>
      </c>
      <c r="J88" s="333"/>
      <c r="K88" s="103"/>
      <c r="L88" s="14"/>
      <c r="M88" s="14"/>
      <c r="O88" s="65"/>
    </row>
    <row r="89" spans="1:15" ht="15" customHeight="1" x14ac:dyDescent="0.25">
      <c r="A89" s="156" t="s">
        <v>35</v>
      </c>
      <c r="B89" s="157" t="s">
        <v>118</v>
      </c>
      <c r="C89" s="158"/>
      <c r="D89" s="158"/>
      <c r="E89" s="158"/>
      <c r="F89" s="158"/>
      <c r="G89" s="158"/>
      <c r="H89" s="168">
        <f>0.0162*0.5*(5/30/12)</f>
        <v>1.1249999999999998E-4</v>
      </c>
      <c r="I89" s="170">
        <f t="shared" si="2"/>
        <v>0.27966374999999999</v>
      </c>
      <c r="J89" s="333"/>
      <c r="K89" s="104"/>
    </row>
    <row r="90" spans="1:15" ht="15" customHeight="1" x14ac:dyDescent="0.25">
      <c r="A90" s="156" t="s">
        <v>37</v>
      </c>
      <c r="B90" s="157" t="s">
        <v>119</v>
      </c>
      <c r="C90" s="158"/>
      <c r="D90" s="158"/>
      <c r="E90" s="158"/>
      <c r="F90" s="158"/>
      <c r="G90" s="158"/>
      <c r="H90" s="168">
        <f>(1/12+1/36)*(4/12)*0.5*0.0162</f>
        <v>2.9999999999999997E-4</v>
      </c>
      <c r="I90" s="170">
        <f t="shared" si="2"/>
        <v>0.74576999999999993</v>
      </c>
      <c r="J90" s="333"/>
      <c r="K90" s="16"/>
    </row>
    <row r="91" spans="1:15" ht="15" customHeight="1" x14ac:dyDescent="0.25">
      <c r="A91" s="156" t="s">
        <v>60</v>
      </c>
      <c r="B91" s="157" t="s">
        <v>120</v>
      </c>
      <c r="C91" s="158"/>
      <c r="D91" s="158"/>
      <c r="E91" s="158"/>
      <c r="F91" s="158"/>
      <c r="G91" s="158"/>
      <c r="H91" s="168">
        <f>(5/30/12)</f>
        <v>1.3888888888888888E-2</v>
      </c>
      <c r="I91" s="170">
        <f t="shared" si="2"/>
        <v>34.526388888888889</v>
      </c>
      <c r="J91" s="333"/>
      <c r="K91" s="16"/>
      <c r="M91" s="69"/>
    </row>
    <row r="92" spans="1:15" ht="15" customHeight="1" x14ac:dyDescent="0.25">
      <c r="A92" s="156" t="s">
        <v>62</v>
      </c>
      <c r="B92" s="157" t="s">
        <v>121</v>
      </c>
      <c r="C92" s="158"/>
      <c r="D92" s="158"/>
      <c r="E92" s="158"/>
      <c r="F92" s="158"/>
      <c r="G92" s="158"/>
      <c r="H92" s="168">
        <f>(15/30/12)*0.0122</f>
        <v>5.0833333333333329E-4</v>
      </c>
      <c r="I92" s="170">
        <f t="shared" si="2"/>
        <v>1.2636658333333333</v>
      </c>
      <c r="J92" s="333"/>
      <c r="K92" s="16"/>
    </row>
    <row r="93" spans="1:15" ht="15" customHeight="1" x14ac:dyDescent="0.25">
      <c r="A93" s="27"/>
      <c r="B93" s="63"/>
      <c r="C93" s="64"/>
      <c r="D93" s="64"/>
      <c r="E93" s="64"/>
      <c r="F93" s="64"/>
      <c r="G93" s="64"/>
      <c r="H93" s="56"/>
      <c r="I93" s="34">
        <f t="shared" ref="I93:I97" si="3">H93*$H$34</f>
        <v>0</v>
      </c>
      <c r="J93" s="16"/>
      <c r="K93" s="16"/>
    </row>
    <row r="94" spans="1:15" ht="15" customHeight="1" x14ac:dyDescent="0.25">
      <c r="A94" s="27"/>
      <c r="B94" s="63"/>
      <c r="C94" s="64"/>
      <c r="D94" s="64"/>
      <c r="E94" s="64"/>
      <c r="F94" s="64"/>
      <c r="G94" s="64"/>
      <c r="H94" s="56"/>
      <c r="I94" s="34">
        <f t="shared" si="3"/>
        <v>0</v>
      </c>
      <c r="J94" s="16"/>
      <c r="K94" s="16"/>
    </row>
    <row r="95" spans="1:15" ht="15" customHeight="1" x14ac:dyDescent="0.25">
      <c r="A95" s="27"/>
      <c r="B95" s="63"/>
      <c r="C95" s="64"/>
      <c r="D95" s="64"/>
      <c r="E95" s="64"/>
      <c r="F95" s="64"/>
      <c r="G95" s="64"/>
      <c r="H95" s="56"/>
      <c r="I95" s="34">
        <f t="shared" si="3"/>
        <v>0</v>
      </c>
      <c r="J95" s="16"/>
      <c r="K95" s="16"/>
    </row>
    <row r="96" spans="1:15" ht="15" customHeight="1" x14ac:dyDescent="0.25">
      <c r="A96" s="27"/>
      <c r="B96" s="63"/>
      <c r="C96" s="64"/>
      <c r="D96" s="64"/>
      <c r="E96" s="64"/>
      <c r="F96" s="64"/>
      <c r="G96" s="64"/>
      <c r="H96" s="56"/>
      <c r="I96" s="34">
        <f t="shared" si="3"/>
        <v>0</v>
      </c>
      <c r="J96" s="16"/>
      <c r="K96" s="16"/>
    </row>
    <row r="97" spans="1:11" ht="15" customHeight="1" x14ac:dyDescent="0.25">
      <c r="A97" s="27"/>
      <c r="B97" s="63"/>
      <c r="C97" s="64"/>
      <c r="D97" s="64"/>
      <c r="E97" s="64"/>
      <c r="F97" s="64"/>
      <c r="G97" s="64"/>
      <c r="H97" s="56"/>
      <c r="I97" s="34">
        <f t="shared" si="3"/>
        <v>0</v>
      </c>
      <c r="J97" s="16"/>
      <c r="K97" s="16"/>
    </row>
    <row r="98" spans="1:11" ht="15" customHeight="1" x14ac:dyDescent="0.25">
      <c r="A98" s="239" t="s">
        <v>123</v>
      </c>
      <c r="B98" s="240"/>
      <c r="C98" s="240"/>
      <c r="D98" s="240"/>
      <c r="E98" s="240"/>
      <c r="F98" s="240"/>
      <c r="G98" s="241"/>
      <c r="H98" s="68">
        <f>SUM(H87:H97)</f>
        <v>3.3791203703703705E-2</v>
      </c>
      <c r="I98" s="34"/>
      <c r="J98" s="16"/>
      <c r="K98" s="16"/>
    </row>
    <row r="99" spans="1:11" ht="15" customHeight="1" x14ac:dyDescent="0.25">
      <c r="A99" s="27"/>
      <c r="B99" s="88"/>
      <c r="C99" s="64"/>
      <c r="D99" s="64"/>
      <c r="E99" s="64"/>
      <c r="F99" s="64"/>
      <c r="G99" s="64"/>
      <c r="H99" s="56"/>
      <c r="I99" s="34"/>
      <c r="J99" s="16"/>
      <c r="K99" s="16"/>
    </row>
    <row r="100" spans="1:11" ht="15" customHeight="1" x14ac:dyDescent="0.25">
      <c r="A100" s="27" t="s">
        <v>124</v>
      </c>
      <c r="B100" s="63" t="s">
        <v>162</v>
      </c>
      <c r="C100" s="64"/>
      <c r="D100" s="64"/>
      <c r="E100" s="64"/>
      <c r="F100" s="64"/>
      <c r="G100" s="64"/>
      <c r="H100" s="56">
        <f>H53</f>
        <v>0.34941000000000005</v>
      </c>
      <c r="I100" s="34">
        <f>H100*SUM(I87:I90)</f>
        <v>16.845579713531947</v>
      </c>
      <c r="J100" s="16"/>
      <c r="K100" s="16"/>
    </row>
    <row r="101" spans="1:11" ht="15" customHeight="1" x14ac:dyDescent="0.25">
      <c r="A101" s="239" t="s">
        <v>74</v>
      </c>
      <c r="B101" s="240"/>
      <c r="C101" s="240"/>
      <c r="D101" s="240"/>
      <c r="E101" s="240"/>
      <c r="F101" s="240"/>
      <c r="G101" s="241"/>
      <c r="H101" s="45">
        <f>H98+H99+H100</f>
        <v>0.38320120370370375</v>
      </c>
      <c r="I101" s="44">
        <f>SUM(I87:I97,I99:I100)</f>
        <v>100.84713300056899</v>
      </c>
      <c r="J101" s="16"/>
      <c r="K101" s="16"/>
    </row>
    <row r="102" spans="1:11" ht="15" customHeight="1" x14ac:dyDescent="0.25">
      <c r="A102" s="242"/>
      <c r="B102" s="242"/>
      <c r="C102" s="242"/>
      <c r="D102" s="242"/>
      <c r="E102" s="242"/>
      <c r="F102" s="242"/>
      <c r="G102" s="242"/>
      <c r="H102" s="242"/>
      <c r="I102" s="242"/>
      <c r="J102" s="16"/>
      <c r="K102" s="16"/>
    </row>
    <row r="103" spans="1:11" ht="15" customHeight="1" x14ac:dyDescent="0.25">
      <c r="A103" s="243" t="s">
        <v>126</v>
      </c>
      <c r="B103" s="243"/>
      <c r="C103" s="243"/>
      <c r="D103" s="243"/>
      <c r="E103" s="243"/>
      <c r="F103" s="243"/>
      <c r="G103" s="243"/>
      <c r="H103" s="243"/>
      <c r="I103" s="243"/>
      <c r="J103" s="16"/>
      <c r="K103" s="16"/>
    </row>
    <row r="104" spans="1:11" ht="15" customHeight="1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16"/>
      <c r="K104" s="16"/>
    </row>
    <row r="105" spans="1:11" ht="15" customHeight="1" x14ac:dyDescent="0.25">
      <c r="A105" s="42">
        <v>4</v>
      </c>
      <c r="B105" s="96" t="s">
        <v>102</v>
      </c>
      <c r="C105" s="97"/>
      <c r="D105" s="97"/>
      <c r="E105" s="97"/>
      <c r="F105" s="97"/>
      <c r="G105" s="97"/>
      <c r="H105" s="211" t="s">
        <v>52</v>
      </c>
      <c r="I105" s="211"/>
      <c r="J105" s="16"/>
      <c r="K105" s="16"/>
    </row>
    <row r="106" spans="1:11" ht="15" customHeight="1" x14ac:dyDescent="0.25">
      <c r="A106" s="28" t="s">
        <v>115</v>
      </c>
      <c r="B106" s="94" t="s">
        <v>127</v>
      </c>
      <c r="C106" s="95"/>
      <c r="D106" s="95"/>
      <c r="E106" s="95"/>
      <c r="F106" s="95"/>
      <c r="G106" s="95"/>
      <c r="H106" s="210">
        <f>I101</f>
        <v>100.84713300056899</v>
      </c>
      <c r="I106" s="210"/>
      <c r="J106" s="16"/>
      <c r="K106" s="16"/>
    </row>
    <row r="107" spans="1:11" ht="15" customHeight="1" x14ac:dyDescent="0.25">
      <c r="A107" s="61" t="s">
        <v>74</v>
      </c>
      <c r="B107" s="60"/>
      <c r="C107" s="60"/>
      <c r="D107" s="60"/>
      <c r="E107" s="60"/>
      <c r="F107" s="60"/>
      <c r="G107" s="60"/>
      <c r="H107" s="245">
        <f>SUM(H106:I106)</f>
        <v>100.84713300056899</v>
      </c>
      <c r="I107" s="245"/>
      <c r="J107" s="16"/>
      <c r="K107" s="16"/>
    </row>
    <row r="108" spans="1:11" ht="15" customHeight="1" x14ac:dyDescent="0.25">
      <c r="A108" s="236"/>
      <c r="B108" s="236"/>
      <c r="C108" s="236"/>
      <c r="D108" s="236"/>
      <c r="E108" s="236"/>
      <c r="F108" s="236"/>
      <c r="G108" s="236"/>
      <c r="H108" s="236"/>
      <c r="I108" s="236"/>
      <c r="J108" s="16"/>
      <c r="K108" s="16"/>
    </row>
    <row r="109" spans="1:11" ht="15" customHeight="1" x14ac:dyDescent="0.25">
      <c r="A109" s="224" t="s">
        <v>128</v>
      </c>
      <c r="B109" s="225"/>
      <c r="C109" s="225"/>
      <c r="D109" s="225"/>
      <c r="E109" s="225"/>
      <c r="F109" s="225"/>
      <c r="G109" s="225"/>
      <c r="H109" s="225"/>
      <c r="I109" s="226"/>
      <c r="J109" s="16"/>
      <c r="K109" s="16"/>
    </row>
    <row r="110" spans="1:11" ht="15" customHeight="1" x14ac:dyDescent="0.25">
      <c r="A110" s="43">
        <v>5</v>
      </c>
      <c r="B110" s="237" t="s">
        <v>129</v>
      </c>
      <c r="C110" s="237"/>
      <c r="D110" s="237"/>
      <c r="E110" s="237"/>
      <c r="F110" s="237"/>
      <c r="G110" s="237"/>
      <c r="H110" s="238" t="s">
        <v>52</v>
      </c>
      <c r="I110" s="238"/>
      <c r="J110" s="16"/>
      <c r="K110" s="16"/>
    </row>
    <row r="111" spans="1:11" ht="15" customHeight="1" x14ac:dyDescent="0.25">
      <c r="A111" s="28" t="s">
        <v>30</v>
      </c>
      <c r="B111" s="228" t="s">
        <v>130</v>
      </c>
      <c r="C111" s="229"/>
      <c r="D111" s="229"/>
      <c r="E111" s="229"/>
      <c r="F111" s="229"/>
      <c r="G111" s="230"/>
      <c r="H111" s="231">
        <v>0</v>
      </c>
      <c r="I111" s="231"/>
      <c r="J111" s="317"/>
      <c r="K111" s="16"/>
    </row>
    <row r="112" spans="1:11" ht="15" customHeight="1" x14ac:dyDescent="0.25">
      <c r="A112" s="28" t="s">
        <v>32</v>
      </c>
      <c r="B112" s="233" t="s">
        <v>131</v>
      </c>
      <c r="C112" s="234"/>
      <c r="D112" s="234"/>
      <c r="E112" s="234"/>
      <c r="F112" s="234"/>
      <c r="G112" s="235"/>
      <c r="H112" s="231">
        <v>0</v>
      </c>
      <c r="I112" s="231"/>
      <c r="J112" s="317"/>
      <c r="K112" s="16"/>
    </row>
    <row r="113" spans="1:12" ht="15" customHeight="1" x14ac:dyDescent="0.25">
      <c r="A113" s="211" t="s">
        <v>26</v>
      </c>
      <c r="B113" s="211"/>
      <c r="C113" s="211"/>
      <c r="D113" s="211"/>
      <c r="E113" s="211"/>
      <c r="F113" s="211"/>
      <c r="G113" s="211"/>
      <c r="H113" s="213">
        <f>SUM(H111:I112)</f>
        <v>0</v>
      </c>
      <c r="I113" s="213"/>
      <c r="J113" s="16"/>
      <c r="K113" s="16"/>
    </row>
    <row r="114" spans="1:12" ht="15" customHeight="1" x14ac:dyDescent="0.25">
      <c r="A114" s="223"/>
      <c r="B114" s="223"/>
      <c r="C114" s="223"/>
      <c r="D114" s="223"/>
      <c r="E114" s="223"/>
      <c r="F114" s="223"/>
      <c r="G114" s="223"/>
      <c r="H114" s="223"/>
      <c r="I114" s="223"/>
      <c r="J114" s="16"/>
      <c r="K114" s="16"/>
    </row>
    <row r="115" spans="1:12" ht="15" customHeight="1" x14ac:dyDescent="0.25">
      <c r="A115" s="224" t="s">
        <v>133</v>
      </c>
      <c r="B115" s="225"/>
      <c r="C115" s="225"/>
      <c r="D115" s="225"/>
      <c r="E115" s="225"/>
      <c r="F115" s="225"/>
      <c r="G115" s="225"/>
      <c r="H115" s="225"/>
      <c r="I115" s="226"/>
      <c r="J115" s="16"/>
      <c r="K115" s="16"/>
    </row>
    <row r="116" spans="1:12" ht="15" customHeight="1" x14ac:dyDescent="0.25">
      <c r="A116" s="42">
        <v>6</v>
      </c>
      <c r="B116" s="227" t="s">
        <v>134</v>
      </c>
      <c r="C116" s="227"/>
      <c r="D116" s="227"/>
      <c r="E116" s="227"/>
      <c r="F116" s="227"/>
      <c r="G116" s="227"/>
      <c r="H116" s="42" t="s">
        <v>71</v>
      </c>
      <c r="I116" s="42" t="s">
        <v>52</v>
      </c>
      <c r="J116" s="16"/>
      <c r="K116" s="16"/>
    </row>
    <row r="117" spans="1:12" ht="15" customHeight="1" x14ac:dyDescent="0.25">
      <c r="A117" s="159" t="s">
        <v>30</v>
      </c>
      <c r="B117" s="216" t="s">
        <v>135</v>
      </c>
      <c r="C117" s="216"/>
      <c r="D117" s="216"/>
      <c r="E117" s="216"/>
      <c r="F117" s="216"/>
      <c r="G117" s="216"/>
      <c r="H117" s="171">
        <v>1.4999999999999999E-2</v>
      </c>
      <c r="I117" s="172">
        <f>H133*H117</f>
        <v>73.015612591807354</v>
      </c>
      <c r="J117" s="16"/>
      <c r="K117" s="16"/>
      <c r="L117" s="54"/>
    </row>
    <row r="118" spans="1:12" ht="15" customHeight="1" x14ac:dyDescent="0.25">
      <c r="A118" s="159" t="s">
        <v>32</v>
      </c>
      <c r="B118" s="216" t="s">
        <v>136</v>
      </c>
      <c r="C118" s="216"/>
      <c r="D118" s="216"/>
      <c r="E118" s="216"/>
      <c r="F118" s="216"/>
      <c r="G118" s="216"/>
      <c r="H118" s="171">
        <v>2.1000000000000001E-2</v>
      </c>
      <c r="I118" s="172">
        <f>(I117+H133)*H118</f>
        <v>103.75518549295826</v>
      </c>
      <c r="J118" s="16"/>
      <c r="K118" s="16"/>
      <c r="L118" s="53"/>
    </row>
    <row r="119" spans="1:12" ht="15" customHeight="1" x14ac:dyDescent="0.25">
      <c r="A119" s="28" t="s">
        <v>35</v>
      </c>
      <c r="B119" s="209" t="s">
        <v>137</v>
      </c>
      <c r="C119" s="209"/>
      <c r="D119" s="209"/>
      <c r="E119" s="209"/>
      <c r="F119" s="209"/>
      <c r="G119" s="209"/>
      <c r="H119" s="38">
        <f>SUM(H120:H122)</f>
        <v>8.6499999999999994E-2</v>
      </c>
      <c r="I119" s="105">
        <f>((H133+I117+I118)/(1-H119))*H119</f>
        <v>477.66543329365584</v>
      </c>
      <c r="J119" s="16"/>
      <c r="K119" s="16"/>
    </row>
    <row r="120" spans="1:12" ht="15" customHeight="1" x14ac:dyDescent="0.25">
      <c r="A120" s="232" t="s">
        <v>138</v>
      </c>
      <c r="B120" s="232"/>
      <c r="C120" s="218" t="s">
        <v>139</v>
      </c>
      <c r="D120" s="160" t="s">
        <v>140</v>
      </c>
      <c r="E120" s="161"/>
      <c r="F120" s="161"/>
      <c r="G120" s="162"/>
      <c r="H120" s="171">
        <v>6.4999999999999997E-3</v>
      </c>
      <c r="I120" s="172">
        <f>((H133+I117+I118)/(1-H119))*H120</f>
        <v>35.893934293742923</v>
      </c>
      <c r="J120" s="16"/>
      <c r="K120" s="16"/>
    </row>
    <row r="121" spans="1:12" ht="15" customHeight="1" x14ac:dyDescent="0.25">
      <c r="A121" s="232" t="s">
        <v>141</v>
      </c>
      <c r="B121" s="232"/>
      <c r="C121" s="219"/>
      <c r="D121" s="160" t="s">
        <v>142</v>
      </c>
      <c r="E121" s="161"/>
      <c r="F121" s="161"/>
      <c r="G121" s="162"/>
      <c r="H121" s="171">
        <v>0.03</v>
      </c>
      <c r="I121" s="172">
        <f>((H133+I117+I118)/(1-H119))*H121</f>
        <v>165.66431212496735</v>
      </c>
      <c r="J121" s="16"/>
      <c r="K121" s="16"/>
    </row>
    <row r="122" spans="1:12" ht="15" customHeight="1" x14ac:dyDescent="0.25">
      <c r="A122" s="232" t="s">
        <v>143</v>
      </c>
      <c r="B122" s="232"/>
      <c r="C122" s="39" t="s">
        <v>144</v>
      </c>
      <c r="D122" s="29" t="s">
        <v>145</v>
      </c>
      <c r="E122" s="30"/>
      <c r="F122" s="30"/>
      <c r="G122" s="32"/>
      <c r="H122" s="38">
        <v>0.05</v>
      </c>
      <c r="I122" s="105">
        <f>((H133+I117+I118)/(1-H119))*H122</f>
        <v>276.10718687494563</v>
      </c>
      <c r="J122" s="16"/>
      <c r="K122" s="16"/>
    </row>
    <row r="123" spans="1:12" ht="15" customHeight="1" x14ac:dyDescent="0.25">
      <c r="A123" s="211" t="s">
        <v>26</v>
      </c>
      <c r="B123" s="211"/>
      <c r="C123" s="211"/>
      <c r="D123" s="211"/>
      <c r="E123" s="211"/>
      <c r="F123" s="211"/>
      <c r="G123" s="211"/>
      <c r="H123" s="41">
        <f>H119+H118+H117</f>
        <v>0.1225</v>
      </c>
      <c r="I123" s="40">
        <f>SUM(I117:I119)</f>
        <v>654.43623137842144</v>
      </c>
      <c r="J123" s="16"/>
      <c r="K123" s="16"/>
    </row>
    <row r="124" spans="1:12" ht="15" customHeight="1" x14ac:dyDescent="0.25">
      <c r="A124" s="208"/>
      <c r="B124" s="208"/>
      <c r="C124" s="208"/>
      <c r="D124" s="208"/>
      <c r="E124" s="208"/>
      <c r="F124" s="208"/>
      <c r="G124" s="208"/>
      <c r="H124" s="208"/>
      <c r="I124" s="208"/>
      <c r="J124" s="16"/>
      <c r="K124" s="16"/>
    </row>
    <row r="125" spans="1:12" ht="15" customHeight="1" x14ac:dyDescent="0.25">
      <c r="A125" s="214" t="s">
        <v>146</v>
      </c>
      <c r="B125" s="214"/>
      <c r="C125" s="214"/>
      <c r="D125" s="214"/>
      <c r="E125" s="214"/>
      <c r="F125" s="214"/>
      <c r="G125" s="214"/>
      <c r="H125" s="214"/>
      <c r="I125" s="214"/>
      <c r="J125" s="16"/>
      <c r="K125" s="16"/>
    </row>
    <row r="126" spans="1:12" ht="15" customHeight="1" x14ac:dyDescent="0.25">
      <c r="A126" s="215"/>
      <c r="B126" s="215"/>
      <c r="C126" s="215"/>
      <c r="D126" s="215"/>
      <c r="E126" s="215"/>
      <c r="F126" s="215"/>
      <c r="G126" s="215"/>
      <c r="H126" s="215"/>
      <c r="I126" s="215"/>
      <c r="J126" s="16"/>
      <c r="K126" s="16"/>
    </row>
    <row r="127" spans="1:12" ht="15" customHeight="1" x14ac:dyDescent="0.25">
      <c r="A127" s="211" t="s">
        <v>147</v>
      </c>
      <c r="B127" s="211"/>
      <c r="C127" s="211"/>
      <c r="D127" s="211"/>
      <c r="E127" s="211"/>
      <c r="F127" s="211"/>
      <c r="G127" s="211"/>
      <c r="H127" s="241" t="s">
        <v>52</v>
      </c>
      <c r="I127" s="241"/>
      <c r="J127" s="16"/>
      <c r="K127" s="16"/>
    </row>
    <row r="128" spans="1:12" ht="15" customHeight="1" x14ac:dyDescent="0.25">
      <c r="A128" s="28" t="s">
        <v>30</v>
      </c>
      <c r="B128" s="209" t="s">
        <v>148</v>
      </c>
      <c r="C128" s="209"/>
      <c r="D128" s="209"/>
      <c r="E128" s="209"/>
      <c r="F128" s="209"/>
      <c r="G128" s="209"/>
      <c r="H128" s="210">
        <f>H34</f>
        <v>2485.9</v>
      </c>
      <c r="I128" s="210"/>
      <c r="J128" s="16"/>
      <c r="K128" s="16"/>
    </row>
    <row r="129" spans="1:11" ht="15" customHeight="1" x14ac:dyDescent="0.25">
      <c r="A129" s="28" t="s">
        <v>32</v>
      </c>
      <c r="B129" s="209" t="s">
        <v>149</v>
      </c>
      <c r="C129" s="209"/>
      <c r="D129" s="209"/>
      <c r="E129" s="209"/>
      <c r="F129" s="209"/>
      <c r="G129" s="209"/>
      <c r="H129" s="210">
        <f>H72</f>
        <v>2118.8460644171446</v>
      </c>
      <c r="I129" s="210"/>
      <c r="J129" s="16"/>
      <c r="K129" s="16"/>
    </row>
    <row r="130" spans="1:11" ht="15" customHeight="1" x14ac:dyDescent="0.25">
      <c r="A130" s="28" t="s">
        <v>35</v>
      </c>
      <c r="B130" s="209" t="s">
        <v>150</v>
      </c>
      <c r="C130" s="209"/>
      <c r="D130" s="209"/>
      <c r="E130" s="209"/>
      <c r="F130" s="209"/>
      <c r="G130" s="209"/>
      <c r="H130" s="210">
        <f>H82</f>
        <v>162.11430870277781</v>
      </c>
      <c r="I130" s="210"/>
      <c r="J130" s="16"/>
      <c r="K130" s="16"/>
    </row>
    <row r="131" spans="1:11" ht="15" customHeight="1" x14ac:dyDescent="0.25">
      <c r="A131" s="28" t="s">
        <v>37</v>
      </c>
      <c r="B131" s="209" t="s">
        <v>151</v>
      </c>
      <c r="C131" s="209"/>
      <c r="D131" s="209"/>
      <c r="E131" s="209"/>
      <c r="F131" s="209"/>
      <c r="G131" s="209"/>
      <c r="H131" s="210">
        <f>I101</f>
        <v>100.84713300056899</v>
      </c>
      <c r="I131" s="210"/>
      <c r="J131" s="16"/>
      <c r="K131" s="16"/>
    </row>
    <row r="132" spans="1:11" ht="15" customHeight="1" x14ac:dyDescent="0.25">
      <c r="A132" s="28" t="s">
        <v>60</v>
      </c>
      <c r="B132" s="209" t="s">
        <v>152</v>
      </c>
      <c r="C132" s="209"/>
      <c r="D132" s="209"/>
      <c r="E132" s="209"/>
      <c r="F132" s="209"/>
      <c r="G132" s="209"/>
      <c r="H132" s="210">
        <f>H113</f>
        <v>0</v>
      </c>
      <c r="I132" s="210"/>
      <c r="J132" s="16"/>
      <c r="K132" s="16"/>
    </row>
    <row r="133" spans="1:11" ht="15" customHeight="1" x14ac:dyDescent="0.25">
      <c r="A133" s="211" t="s">
        <v>153</v>
      </c>
      <c r="B133" s="211"/>
      <c r="C133" s="211"/>
      <c r="D133" s="211"/>
      <c r="E133" s="211"/>
      <c r="F133" s="211"/>
      <c r="G133" s="211"/>
      <c r="H133" s="213">
        <f>SUM(H128:I132)</f>
        <v>4867.7075061204905</v>
      </c>
      <c r="I133" s="213"/>
      <c r="J133" s="16"/>
      <c r="K133" s="16"/>
    </row>
    <row r="134" spans="1:11" ht="15" customHeight="1" x14ac:dyDescent="0.25">
      <c r="A134" s="28" t="s">
        <v>62</v>
      </c>
      <c r="B134" s="209" t="s">
        <v>154</v>
      </c>
      <c r="C134" s="209"/>
      <c r="D134" s="209"/>
      <c r="E134" s="209"/>
      <c r="F134" s="209"/>
      <c r="G134" s="209"/>
      <c r="H134" s="210">
        <f>I123</f>
        <v>654.43623137842144</v>
      </c>
      <c r="I134" s="210"/>
      <c r="J134" s="16"/>
      <c r="K134" s="16"/>
    </row>
    <row r="135" spans="1:11" ht="15" customHeight="1" x14ac:dyDescent="0.25">
      <c r="A135" s="211" t="s">
        <v>155</v>
      </c>
      <c r="B135" s="211"/>
      <c r="C135" s="211"/>
      <c r="D135" s="211"/>
      <c r="E135" s="211"/>
      <c r="F135" s="211"/>
      <c r="G135" s="211"/>
      <c r="H135" s="212">
        <f>(H133+H134)</f>
        <v>5522.1437374989118</v>
      </c>
      <c r="I135" s="212"/>
      <c r="J135" s="16"/>
      <c r="K135" s="16"/>
    </row>
    <row r="136" spans="1:11" ht="15" customHeight="1" x14ac:dyDescent="0.25">
      <c r="A136" s="208"/>
      <c r="B136" s="208"/>
      <c r="C136" s="208"/>
      <c r="D136" s="208"/>
      <c r="E136" s="208"/>
      <c r="F136" s="208"/>
      <c r="G136" s="208"/>
      <c r="H136" s="208"/>
      <c r="I136" s="208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156</v>
      </c>
      <c r="C139" s="12">
        <v>4.1999999999999997E-3</v>
      </c>
    </row>
    <row r="140" spans="1:11" ht="15" hidden="1" customHeight="1" x14ac:dyDescent="0.25">
      <c r="B140" s="13" t="s">
        <v>136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14" t="s">
        <v>157</v>
      </c>
      <c r="B145" s="214"/>
      <c r="C145" s="214"/>
      <c r="D145" s="214"/>
      <c r="E145" s="214"/>
      <c r="F145" s="214"/>
      <c r="G145" s="214"/>
      <c r="H145" s="214"/>
      <c r="I145" s="214"/>
      <c r="K145" s="49"/>
    </row>
    <row r="146" spans="1:11" ht="15" customHeight="1" x14ac:dyDescent="0.25">
      <c r="A146" s="98"/>
      <c r="B146" s="98"/>
      <c r="C146" s="98"/>
      <c r="D146" s="98"/>
      <c r="E146" s="98"/>
      <c r="F146" s="98"/>
      <c r="G146" s="98"/>
      <c r="H146" s="98"/>
      <c r="I146" s="98"/>
    </row>
    <row r="147" spans="1:11" ht="15" customHeight="1" x14ac:dyDescent="0.25">
      <c r="A147" s="211" t="s">
        <v>158</v>
      </c>
      <c r="B147" s="211"/>
      <c r="C147" s="211"/>
      <c r="D147" s="211"/>
      <c r="E147" s="211"/>
      <c r="F147" s="211"/>
      <c r="G147" s="211"/>
      <c r="H147" s="211" t="s">
        <v>52</v>
      </c>
      <c r="I147" s="211"/>
    </row>
    <row r="148" spans="1:11" ht="15" customHeight="1" x14ac:dyDescent="0.25">
      <c r="A148" s="28" t="s">
        <v>30</v>
      </c>
      <c r="B148" s="209" t="s">
        <v>159</v>
      </c>
      <c r="C148" s="209"/>
      <c r="D148" s="209"/>
      <c r="E148" s="209"/>
      <c r="F148" s="209"/>
      <c r="G148" s="209"/>
      <c r="H148" s="210">
        <f>I39</f>
        <v>207.07547</v>
      </c>
      <c r="I148" s="210"/>
    </row>
    <row r="149" spans="1:11" ht="15" customHeight="1" x14ac:dyDescent="0.25">
      <c r="A149" s="28" t="s">
        <v>32</v>
      </c>
      <c r="B149" s="209" t="s">
        <v>181</v>
      </c>
      <c r="C149" s="209"/>
      <c r="D149" s="209"/>
      <c r="E149" s="209"/>
      <c r="F149" s="209"/>
      <c r="G149" s="209"/>
      <c r="H149" s="210">
        <f>I40</f>
        <v>276.21111111111111</v>
      </c>
      <c r="I149" s="210"/>
    </row>
    <row r="150" spans="1:11" ht="15" customHeight="1" x14ac:dyDescent="0.25">
      <c r="A150" s="28" t="s">
        <v>35</v>
      </c>
      <c r="B150" s="209" t="s">
        <v>160</v>
      </c>
      <c r="C150" s="209"/>
      <c r="D150" s="209"/>
      <c r="E150" s="209"/>
      <c r="F150" s="209"/>
      <c r="G150" s="209"/>
      <c r="H150" s="290">
        <f>H82</f>
        <v>162.11430870277781</v>
      </c>
      <c r="I150" s="291"/>
    </row>
    <row r="151" spans="1:11" ht="15" customHeight="1" x14ac:dyDescent="0.25">
      <c r="A151" s="28" t="s">
        <v>37</v>
      </c>
      <c r="B151" s="209" t="s">
        <v>176</v>
      </c>
      <c r="C151" s="209"/>
      <c r="D151" s="209"/>
      <c r="E151" s="209"/>
      <c r="F151" s="209"/>
      <c r="G151" s="209"/>
      <c r="H151" s="290">
        <f>I101</f>
        <v>100.84713300056899</v>
      </c>
      <c r="I151" s="291"/>
    </row>
    <row r="152" spans="1:11" ht="15" customHeight="1" x14ac:dyDescent="0.25">
      <c r="A152" s="239" t="s">
        <v>161</v>
      </c>
      <c r="B152" s="240"/>
      <c r="C152" s="240"/>
      <c r="D152" s="240"/>
      <c r="E152" s="240"/>
      <c r="F152" s="240"/>
      <c r="G152" s="241"/>
      <c r="H152" s="328">
        <f>SUM(H148:I151)</f>
        <v>746.24802281445784</v>
      </c>
      <c r="I152" s="329"/>
    </row>
  </sheetData>
  <mergeCells count="173">
    <mergeCell ref="J76:J81"/>
    <mergeCell ref="J88:J92"/>
    <mergeCell ref="J111:J112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21:G21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H127:I127"/>
    <mergeCell ref="B117:G117"/>
    <mergeCell ref="B118:G118"/>
    <mergeCell ref="B119:G119"/>
    <mergeCell ref="A120:B120"/>
    <mergeCell ref="C120:C121"/>
    <mergeCell ref="A121:B121"/>
    <mergeCell ref="H113:I113"/>
    <mergeCell ref="A114:I114"/>
    <mergeCell ref="A115:I115"/>
    <mergeCell ref="B130:G130"/>
    <mergeCell ref="H130:I130"/>
    <mergeCell ref="B131:G131"/>
    <mergeCell ref="H131:I131"/>
    <mergeCell ref="B128:G128"/>
    <mergeCell ref="H128:I128"/>
    <mergeCell ref="B129:G129"/>
    <mergeCell ref="H129:I129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</mergeCells>
  <dataValidations count="1">
    <dataValidation allowBlank="1" sqref="A1 A125" xr:uid="{B7E71008-923A-4B62-B56C-F53500BC9F8E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C5FBD-388C-436F-B4AB-BAB7143E94A0}">
  <sheetPr>
    <tabColor theme="3" tint="0.59999389629810485"/>
  </sheetPr>
  <dimension ref="A3:I11"/>
  <sheetViews>
    <sheetView showGridLines="0" zoomScaleNormal="100" workbookViewId="0">
      <selection activeCell="B7" sqref="B7"/>
    </sheetView>
  </sheetViews>
  <sheetFormatPr defaultRowHeight="15" x14ac:dyDescent="0.25"/>
  <cols>
    <col min="2" max="2" width="51.28515625" bestFit="1" customWidth="1"/>
    <col min="3" max="3" width="13.5703125" bestFit="1" customWidth="1"/>
    <col min="4" max="4" width="13.28515625" customWidth="1"/>
    <col min="5" max="5" width="13.7109375" customWidth="1"/>
    <col min="6" max="6" width="14" customWidth="1"/>
    <col min="7" max="7" width="15.28515625" customWidth="1"/>
    <col min="8" max="8" width="15.42578125" bestFit="1" customWidth="1"/>
    <col min="9" max="9" width="24.5703125" bestFit="1" customWidth="1"/>
    <col min="10" max="10" width="17.28515625" bestFit="1" customWidth="1"/>
    <col min="13" max="13" width="9.5703125" bestFit="1" customWidth="1"/>
  </cols>
  <sheetData>
    <row r="3" spans="1:9" x14ac:dyDescent="0.25">
      <c r="A3" s="342" t="s">
        <v>172</v>
      </c>
      <c r="B3" s="342"/>
      <c r="C3" s="342"/>
      <c r="D3" s="342"/>
      <c r="E3" s="342"/>
      <c r="F3" s="342"/>
      <c r="G3" s="342"/>
      <c r="H3" s="342"/>
      <c r="I3" s="342"/>
    </row>
    <row r="4" spans="1:9" x14ac:dyDescent="0.25">
      <c r="A4" s="83" t="s">
        <v>165</v>
      </c>
      <c r="B4" s="83" t="s">
        <v>173</v>
      </c>
      <c r="C4" s="83" t="s">
        <v>170</v>
      </c>
      <c r="D4" s="83" t="s">
        <v>166</v>
      </c>
      <c r="E4" s="83" t="s">
        <v>167</v>
      </c>
      <c r="F4" s="83" t="s">
        <v>168</v>
      </c>
      <c r="G4" s="83" t="s">
        <v>169</v>
      </c>
      <c r="H4" s="83" t="s">
        <v>171</v>
      </c>
      <c r="I4" s="84" t="s">
        <v>174</v>
      </c>
    </row>
    <row r="5" spans="1:9" s="81" customFormat="1" ht="21.75" customHeight="1" x14ac:dyDescent="0.25">
      <c r="A5" s="80">
        <v>1</v>
      </c>
      <c r="B5" s="80" t="s">
        <v>175</v>
      </c>
      <c r="C5" s="80">
        <v>5</v>
      </c>
      <c r="D5" s="82">
        <v>98</v>
      </c>
      <c r="E5" s="82">
        <v>125</v>
      </c>
      <c r="F5" s="82">
        <v>83</v>
      </c>
      <c r="G5" s="85">
        <f>AVERAGE(D5:F5)</f>
        <v>102</v>
      </c>
      <c r="H5" s="82">
        <f>G5*C5</f>
        <v>510</v>
      </c>
      <c r="I5" s="79">
        <f>H5/12/(Resumo!F9+Resumo!F14)</f>
        <v>10.625</v>
      </c>
    </row>
    <row r="6" spans="1:9" x14ac:dyDescent="0.25">
      <c r="G6" s="78"/>
    </row>
    <row r="7" spans="1:9" x14ac:dyDescent="0.25">
      <c r="I7" s="78"/>
    </row>
    <row r="11" spans="1:9" x14ac:dyDescent="0.25">
      <c r="I11" s="78"/>
    </row>
  </sheetData>
  <mergeCells count="1">
    <mergeCell ref="A3:I3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9D179-F4E4-4DBB-B5AF-1A7ECE561338}">
  <dimension ref="A2:I66"/>
  <sheetViews>
    <sheetView showGridLines="0" topLeftCell="A53" workbookViewId="0">
      <selection activeCell="D24" sqref="D24"/>
    </sheetView>
  </sheetViews>
  <sheetFormatPr defaultRowHeight="15" x14ac:dyDescent="0.25"/>
  <cols>
    <col min="1" max="1" width="9.140625" style="4"/>
    <col min="2" max="2" width="52" style="122" customWidth="1"/>
    <col min="3" max="3" width="16.28515625" style="81" customWidth="1"/>
    <col min="4" max="4" width="59.42578125" style="4" customWidth="1"/>
    <col min="5" max="5" width="77.42578125" style="81" customWidth="1"/>
  </cols>
  <sheetData>
    <row r="2" spans="1:5" x14ac:dyDescent="0.25">
      <c r="A2" s="198" t="s">
        <v>50</v>
      </c>
      <c r="B2" s="199"/>
      <c r="C2" s="199"/>
      <c r="D2" s="199"/>
      <c r="E2" s="199"/>
    </row>
    <row r="3" spans="1:5" x14ac:dyDescent="0.25">
      <c r="A3" s="117">
        <v>1</v>
      </c>
      <c r="B3" s="202" t="s">
        <v>51</v>
      </c>
      <c r="C3" s="203"/>
      <c r="D3" s="124" t="s">
        <v>183</v>
      </c>
      <c r="E3" s="124" t="s">
        <v>184</v>
      </c>
    </row>
    <row r="4" spans="1:5" s="122" customFormat="1" ht="33" customHeight="1" x14ac:dyDescent="0.25">
      <c r="A4" s="120" t="s">
        <v>30</v>
      </c>
      <c r="B4" s="206" t="s">
        <v>53</v>
      </c>
      <c r="C4" s="207"/>
      <c r="D4" s="128" t="s">
        <v>188</v>
      </c>
      <c r="E4" s="142" t="s">
        <v>189</v>
      </c>
    </row>
    <row r="5" spans="1:5" s="122" customFormat="1" ht="33" customHeight="1" x14ac:dyDescent="0.25">
      <c r="A5" s="123" t="s">
        <v>32</v>
      </c>
      <c r="B5" s="204" t="s">
        <v>54</v>
      </c>
      <c r="C5" s="205"/>
      <c r="D5" s="128" t="s">
        <v>185</v>
      </c>
      <c r="E5" s="142" t="s">
        <v>191</v>
      </c>
    </row>
    <row r="6" spans="1:5" ht="33" hidden="1" customHeight="1" x14ac:dyDescent="0.25">
      <c r="A6" s="119" t="s">
        <v>35</v>
      </c>
      <c r="B6" s="204" t="s">
        <v>57</v>
      </c>
      <c r="C6" s="205"/>
      <c r="D6" s="138" t="s">
        <v>186</v>
      </c>
      <c r="E6" s="142" t="s">
        <v>192</v>
      </c>
    </row>
    <row r="7" spans="1:5" ht="33" hidden="1" customHeight="1" x14ac:dyDescent="0.25">
      <c r="A7" s="118" t="s">
        <v>37</v>
      </c>
      <c r="B7" s="204" t="s">
        <v>59</v>
      </c>
      <c r="C7" s="205"/>
      <c r="D7" s="138" t="s">
        <v>187</v>
      </c>
      <c r="E7" s="142" t="s">
        <v>193</v>
      </c>
    </row>
    <row r="8" spans="1:5" ht="33" hidden="1" customHeight="1" x14ac:dyDescent="0.25">
      <c r="A8" s="118" t="s">
        <v>60</v>
      </c>
      <c r="B8" s="204" t="s">
        <v>61</v>
      </c>
      <c r="C8" s="205"/>
      <c r="D8" s="138"/>
      <c r="E8" s="142"/>
    </row>
    <row r="9" spans="1:5" ht="33" hidden="1" customHeight="1" x14ac:dyDescent="0.25">
      <c r="A9" s="129" t="s">
        <v>62</v>
      </c>
      <c r="B9" s="204" t="s">
        <v>63</v>
      </c>
      <c r="C9" s="205"/>
      <c r="D9" s="139"/>
      <c r="E9" s="142" t="s">
        <v>194</v>
      </c>
    </row>
    <row r="10" spans="1:5" ht="33" hidden="1" customHeight="1" x14ac:dyDescent="0.25">
      <c r="A10" s="118" t="s">
        <v>64</v>
      </c>
      <c r="B10" s="204" t="s">
        <v>65</v>
      </c>
      <c r="C10" s="205"/>
      <c r="D10" s="140"/>
      <c r="E10" s="142"/>
    </row>
    <row r="13" spans="1:5" x14ac:dyDescent="0.25">
      <c r="A13" s="198" t="s">
        <v>68</v>
      </c>
      <c r="B13" s="199"/>
      <c r="C13" s="199"/>
      <c r="D13" s="199"/>
      <c r="E13" s="199"/>
    </row>
    <row r="14" spans="1:5" x14ac:dyDescent="0.25">
      <c r="A14" s="117" t="s">
        <v>69</v>
      </c>
      <c r="B14" s="145" t="s">
        <v>70</v>
      </c>
      <c r="C14" s="117" t="s">
        <v>93</v>
      </c>
      <c r="D14" s="124" t="s">
        <v>183</v>
      </c>
      <c r="E14" s="124" t="s">
        <v>184</v>
      </c>
    </row>
    <row r="15" spans="1:5" ht="33" customHeight="1" x14ac:dyDescent="0.25">
      <c r="A15" s="118" t="s">
        <v>30</v>
      </c>
      <c r="B15" s="121" t="s">
        <v>72</v>
      </c>
      <c r="C15" s="127">
        <f>1/12</f>
        <v>8.3333333333333329E-2</v>
      </c>
      <c r="D15" s="135" t="s">
        <v>190</v>
      </c>
      <c r="E15" s="142" t="s">
        <v>195</v>
      </c>
    </row>
    <row r="16" spans="1:5" ht="33" customHeight="1" x14ac:dyDescent="0.25">
      <c r="A16" s="119" t="s">
        <v>32</v>
      </c>
      <c r="B16" s="125" t="s">
        <v>73</v>
      </c>
      <c r="C16" s="130">
        <f>1/12+1/36</f>
        <v>0.1111111111111111</v>
      </c>
      <c r="D16" s="135" t="s">
        <v>232</v>
      </c>
      <c r="E16" s="142" t="s">
        <v>196</v>
      </c>
    </row>
    <row r="19" spans="1:5" x14ac:dyDescent="0.25">
      <c r="A19" s="198" t="s">
        <v>76</v>
      </c>
      <c r="B19" s="199"/>
      <c r="C19" s="199"/>
      <c r="D19" s="199"/>
      <c r="E19" s="199"/>
    </row>
    <row r="20" spans="1:5" x14ac:dyDescent="0.25">
      <c r="A20" s="117" t="s">
        <v>77</v>
      </c>
      <c r="B20" s="145" t="s">
        <v>78</v>
      </c>
      <c r="C20" s="117" t="s">
        <v>93</v>
      </c>
      <c r="D20" s="124" t="s">
        <v>183</v>
      </c>
      <c r="E20" s="124" t="s">
        <v>184</v>
      </c>
    </row>
    <row r="21" spans="1:5" ht="33" customHeight="1" x14ac:dyDescent="0.25">
      <c r="A21" s="118" t="s">
        <v>30</v>
      </c>
      <c r="B21" s="121" t="s">
        <v>79</v>
      </c>
      <c r="C21" s="131">
        <v>0.2</v>
      </c>
      <c r="D21" s="135" t="s">
        <v>216</v>
      </c>
      <c r="E21" s="142" t="s">
        <v>219</v>
      </c>
    </row>
    <row r="22" spans="1:5" ht="33" customHeight="1" x14ac:dyDescent="0.25">
      <c r="A22" s="119" t="s">
        <v>32</v>
      </c>
      <c r="B22" s="125" t="s">
        <v>80</v>
      </c>
      <c r="C22" s="132">
        <v>2.5000000000000001E-2</v>
      </c>
      <c r="D22" s="135" t="s">
        <v>212</v>
      </c>
      <c r="E22" s="142" t="s">
        <v>217</v>
      </c>
    </row>
    <row r="23" spans="1:5" ht="33" customHeight="1" x14ac:dyDescent="0.25">
      <c r="A23" s="118" t="s">
        <v>35</v>
      </c>
      <c r="B23" s="121" t="s">
        <v>81</v>
      </c>
      <c r="C23" s="174">
        <v>1.141E-2</v>
      </c>
      <c r="D23" s="135" t="s">
        <v>254</v>
      </c>
      <c r="E23" s="142" t="s">
        <v>220</v>
      </c>
    </row>
    <row r="24" spans="1:5" ht="33" customHeight="1" x14ac:dyDescent="0.25">
      <c r="A24" s="119" t="s">
        <v>37</v>
      </c>
      <c r="B24" s="125" t="s">
        <v>82</v>
      </c>
      <c r="C24" s="132">
        <v>1.4999999999999999E-2</v>
      </c>
      <c r="D24" s="135" t="s">
        <v>213</v>
      </c>
      <c r="E24" s="142" t="s">
        <v>218</v>
      </c>
    </row>
    <row r="25" spans="1:5" ht="33" customHeight="1" x14ac:dyDescent="0.25">
      <c r="A25" s="118" t="s">
        <v>60</v>
      </c>
      <c r="B25" s="121" t="s">
        <v>83</v>
      </c>
      <c r="C25" s="131">
        <v>0.01</v>
      </c>
      <c r="D25" s="135" t="s">
        <v>214</v>
      </c>
      <c r="E25" s="142" t="s">
        <v>218</v>
      </c>
    </row>
    <row r="26" spans="1:5" ht="33" customHeight="1" x14ac:dyDescent="0.25">
      <c r="A26" s="119" t="s">
        <v>62</v>
      </c>
      <c r="B26" s="125" t="s">
        <v>84</v>
      </c>
      <c r="C26" s="132">
        <v>6.0000000000000001E-3</v>
      </c>
      <c r="D26" s="135" t="s">
        <v>215</v>
      </c>
      <c r="E26" s="142" t="s">
        <v>218</v>
      </c>
    </row>
    <row r="27" spans="1:5" ht="33" customHeight="1" x14ac:dyDescent="0.25">
      <c r="A27" s="118" t="s">
        <v>64</v>
      </c>
      <c r="B27" s="121" t="s">
        <v>85</v>
      </c>
      <c r="C27" s="126">
        <v>2E-3</v>
      </c>
      <c r="D27" s="135" t="s">
        <v>211</v>
      </c>
      <c r="E27" s="142" t="s">
        <v>218</v>
      </c>
    </row>
    <row r="28" spans="1:5" ht="33" customHeight="1" x14ac:dyDescent="0.25">
      <c r="A28" s="119" t="s">
        <v>86</v>
      </c>
      <c r="B28" s="125" t="s">
        <v>87</v>
      </c>
      <c r="C28" s="132">
        <v>0.08</v>
      </c>
      <c r="D28" s="135" t="s">
        <v>205</v>
      </c>
      <c r="E28" s="142" t="s">
        <v>208</v>
      </c>
    </row>
    <row r="29" spans="1:5" x14ac:dyDescent="0.25">
      <c r="A29" s="133"/>
      <c r="B29" s="146"/>
      <c r="C29" s="134"/>
      <c r="D29" s="136"/>
      <c r="E29" s="137"/>
    </row>
    <row r="31" spans="1:5" x14ac:dyDescent="0.25">
      <c r="A31" s="198" t="s">
        <v>197</v>
      </c>
      <c r="B31" s="199"/>
      <c r="C31" s="199"/>
      <c r="D31" s="199"/>
      <c r="E31" s="199"/>
    </row>
    <row r="32" spans="1:5" x14ac:dyDescent="0.25">
      <c r="A32" s="117" t="s">
        <v>89</v>
      </c>
      <c r="B32" s="202" t="s">
        <v>90</v>
      </c>
      <c r="C32" s="203"/>
      <c r="D32" s="124" t="s">
        <v>183</v>
      </c>
      <c r="E32" s="124" t="s">
        <v>184</v>
      </c>
    </row>
    <row r="33" spans="1:9" ht="33" customHeight="1" x14ac:dyDescent="0.25">
      <c r="A33" s="80" t="s">
        <v>30</v>
      </c>
      <c r="B33" s="196" t="s">
        <v>91</v>
      </c>
      <c r="C33" s="197"/>
      <c r="D33" s="116" t="s">
        <v>199</v>
      </c>
      <c r="E33" s="142" t="s">
        <v>207</v>
      </c>
    </row>
    <row r="34" spans="1:9" ht="51.75" customHeight="1" x14ac:dyDescent="0.25">
      <c r="A34" s="80" t="s">
        <v>32</v>
      </c>
      <c r="B34" s="196" t="s">
        <v>97</v>
      </c>
      <c r="C34" s="197"/>
      <c r="D34" s="80" t="s">
        <v>222</v>
      </c>
      <c r="E34" s="142" t="s">
        <v>223</v>
      </c>
    </row>
    <row r="35" spans="1:9" ht="33" customHeight="1" x14ac:dyDescent="0.25">
      <c r="A35" s="80" t="s">
        <v>35</v>
      </c>
      <c r="B35" s="196" t="s">
        <v>98</v>
      </c>
      <c r="C35" s="197"/>
      <c r="D35" s="80">
        <v>0</v>
      </c>
      <c r="E35" s="142" t="s">
        <v>221</v>
      </c>
    </row>
    <row r="36" spans="1:9" ht="33" customHeight="1" x14ac:dyDescent="0.25">
      <c r="A36" s="80" t="s">
        <v>37</v>
      </c>
      <c r="B36" s="196" t="s">
        <v>99</v>
      </c>
      <c r="C36" s="197"/>
      <c r="D36" s="80">
        <v>0</v>
      </c>
      <c r="E36" s="142" t="s">
        <v>221</v>
      </c>
    </row>
    <row r="37" spans="1:9" ht="33" customHeight="1" x14ac:dyDescent="0.25">
      <c r="A37" s="80" t="s">
        <v>60</v>
      </c>
      <c r="B37" s="196" t="s">
        <v>100</v>
      </c>
      <c r="C37" s="197"/>
      <c r="D37" s="80">
        <v>20.149999999999999</v>
      </c>
      <c r="E37" s="143" t="s">
        <v>198</v>
      </c>
    </row>
    <row r="40" spans="1:9" x14ac:dyDescent="0.25">
      <c r="A40" s="198" t="s">
        <v>200</v>
      </c>
      <c r="B40" s="199"/>
      <c r="C40" s="199"/>
      <c r="D40" s="199"/>
      <c r="E40" s="199"/>
    </row>
    <row r="41" spans="1:9" x14ac:dyDescent="0.25">
      <c r="A41" s="117">
        <v>3</v>
      </c>
      <c r="B41" s="147" t="s">
        <v>105</v>
      </c>
      <c r="C41" s="117" t="s">
        <v>93</v>
      </c>
      <c r="D41" s="124" t="s">
        <v>183</v>
      </c>
      <c r="E41" s="124" t="s">
        <v>184</v>
      </c>
    </row>
    <row r="42" spans="1:9" ht="33" customHeight="1" x14ac:dyDescent="0.25">
      <c r="A42" s="80" t="s">
        <v>30</v>
      </c>
      <c r="B42" s="141" t="s">
        <v>106</v>
      </c>
      <c r="C42" s="127">
        <v>4.9768518518518521E-3</v>
      </c>
      <c r="D42" s="116" t="s">
        <v>239</v>
      </c>
      <c r="E42" s="142" t="s">
        <v>240</v>
      </c>
      <c r="I42" s="144"/>
    </row>
    <row r="43" spans="1:9" ht="33" customHeight="1" x14ac:dyDescent="0.25">
      <c r="A43" s="80" t="s">
        <v>32</v>
      </c>
      <c r="B43" s="141" t="s">
        <v>107</v>
      </c>
      <c r="C43" s="130">
        <f>C42*0.08</f>
        <v>3.9814814814814818E-4</v>
      </c>
      <c r="D43" s="116" t="s">
        <v>203</v>
      </c>
      <c r="E43" s="142" t="s">
        <v>204</v>
      </c>
    </row>
    <row r="44" spans="1:9" ht="33" customHeight="1" x14ac:dyDescent="0.25">
      <c r="A44" s="80" t="s">
        <v>35</v>
      </c>
      <c r="B44" s="141" t="s">
        <v>108</v>
      </c>
      <c r="C44" s="127">
        <f>0.05*4%</f>
        <v>2E-3</v>
      </c>
      <c r="D44" s="116" t="s">
        <v>234</v>
      </c>
      <c r="E44" s="142" t="s">
        <v>209</v>
      </c>
    </row>
    <row r="45" spans="1:9" ht="33" customHeight="1" x14ac:dyDescent="0.25">
      <c r="A45" s="80" t="s">
        <v>37</v>
      </c>
      <c r="B45" s="141" t="s">
        <v>109</v>
      </c>
      <c r="C45" s="130">
        <f>7/30/12</f>
        <v>1.9444444444444445E-2</v>
      </c>
      <c r="D45" s="116" t="s">
        <v>201</v>
      </c>
      <c r="E45" s="142" t="s">
        <v>202</v>
      </c>
    </row>
    <row r="46" spans="1:9" ht="33" customHeight="1" x14ac:dyDescent="0.25">
      <c r="A46" s="80" t="s">
        <v>60</v>
      </c>
      <c r="B46" s="141" t="s">
        <v>110</v>
      </c>
      <c r="C46" s="127">
        <v>7.1555555555555565E-3</v>
      </c>
      <c r="D46" s="116" t="s">
        <v>206</v>
      </c>
      <c r="E46" s="142" t="s">
        <v>111</v>
      </c>
    </row>
    <row r="47" spans="1:9" ht="33" customHeight="1" x14ac:dyDescent="0.25">
      <c r="A47" s="80" t="s">
        <v>62</v>
      </c>
      <c r="B47" s="141" t="s">
        <v>112</v>
      </c>
      <c r="C47" s="127">
        <v>3.2000000000000001E-2</v>
      </c>
      <c r="D47" s="116" t="s">
        <v>235</v>
      </c>
      <c r="E47" s="142" t="s">
        <v>210</v>
      </c>
    </row>
    <row r="50" spans="1:5" x14ac:dyDescent="0.25">
      <c r="A50" s="198" t="s">
        <v>113</v>
      </c>
      <c r="B50" s="199"/>
      <c r="C50" s="199"/>
      <c r="D50" s="199"/>
      <c r="E50" s="199"/>
    </row>
    <row r="51" spans="1:5" x14ac:dyDescent="0.25">
      <c r="A51" s="117" t="s">
        <v>114</v>
      </c>
      <c r="B51" s="147"/>
      <c r="C51" s="117" t="s">
        <v>93</v>
      </c>
      <c r="D51" s="124" t="s">
        <v>183</v>
      </c>
      <c r="E51" s="124" t="s">
        <v>184</v>
      </c>
    </row>
    <row r="52" spans="1:5" ht="30" x14ac:dyDescent="0.25">
      <c r="A52" s="80" t="s">
        <v>30</v>
      </c>
      <c r="B52" s="141" t="s">
        <v>178</v>
      </c>
      <c r="C52" s="130">
        <v>1.6203703703703703E-2</v>
      </c>
      <c r="D52" s="116" t="s">
        <v>227</v>
      </c>
      <c r="E52" s="142" t="s">
        <v>224</v>
      </c>
    </row>
    <row r="53" spans="1:5" ht="24" x14ac:dyDescent="0.25">
      <c r="A53" s="80" t="s">
        <v>32</v>
      </c>
      <c r="B53" s="141" t="s">
        <v>117</v>
      </c>
      <c r="C53" s="130">
        <v>1.3888888888888888E-2</v>
      </c>
      <c r="D53" s="116" t="s">
        <v>243</v>
      </c>
      <c r="E53" s="142" t="s">
        <v>242</v>
      </c>
    </row>
    <row r="54" spans="1:5" ht="36" x14ac:dyDescent="0.25">
      <c r="A54" s="80" t="s">
        <v>35</v>
      </c>
      <c r="B54" s="141" t="s">
        <v>118</v>
      </c>
      <c r="C54" s="130">
        <v>1.1249999999999998E-4</v>
      </c>
      <c r="D54" s="116" t="s">
        <v>228</v>
      </c>
      <c r="E54" s="142" t="s">
        <v>225</v>
      </c>
    </row>
    <row r="55" spans="1:5" ht="36" x14ac:dyDescent="0.25">
      <c r="A55" s="80" t="s">
        <v>37</v>
      </c>
      <c r="B55" s="141" t="s">
        <v>119</v>
      </c>
      <c r="C55" s="130">
        <v>2.9999999999999997E-4</v>
      </c>
      <c r="D55" s="116" t="s">
        <v>229</v>
      </c>
      <c r="E55" s="142" t="s">
        <v>226</v>
      </c>
    </row>
    <row r="56" spans="1:5" x14ac:dyDescent="0.25">
      <c r="A56" s="80" t="s">
        <v>60</v>
      </c>
      <c r="B56" s="141" t="s">
        <v>120</v>
      </c>
      <c r="C56" s="130">
        <v>1.9444444444444445E-2</v>
      </c>
      <c r="D56" s="116" t="s">
        <v>245</v>
      </c>
      <c r="E56" s="142" t="s">
        <v>244</v>
      </c>
    </row>
    <row r="57" spans="1:5" ht="60" x14ac:dyDescent="0.25">
      <c r="A57" s="80" t="s">
        <v>62</v>
      </c>
      <c r="B57" s="141" t="s">
        <v>121</v>
      </c>
      <c r="C57" s="130">
        <v>5.0833333333333329E-4</v>
      </c>
      <c r="D57" s="116" t="s">
        <v>230</v>
      </c>
      <c r="E57" s="142" t="s">
        <v>122</v>
      </c>
    </row>
    <row r="58" spans="1:5" ht="44.25" customHeight="1" x14ac:dyDescent="0.25">
      <c r="A58" s="80" t="s">
        <v>124</v>
      </c>
      <c r="B58" s="141" t="s">
        <v>125</v>
      </c>
      <c r="C58" s="130">
        <f>SUM(C21:C28)</f>
        <v>0.34941000000000005</v>
      </c>
      <c r="D58" s="116" t="s">
        <v>231</v>
      </c>
      <c r="E58" s="142" t="s">
        <v>233</v>
      </c>
    </row>
    <row r="61" spans="1:5" x14ac:dyDescent="0.25">
      <c r="A61" s="198" t="s">
        <v>236</v>
      </c>
      <c r="B61" s="199"/>
      <c r="C61" s="199"/>
      <c r="D61" s="199"/>
      <c r="E61" s="199"/>
    </row>
    <row r="62" spans="1:5" x14ac:dyDescent="0.25">
      <c r="A62" s="117">
        <v>5</v>
      </c>
      <c r="B62" s="200" t="s">
        <v>129</v>
      </c>
      <c r="C62" s="201"/>
      <c r="D62" s="124" t="s">
        <v>183</v>
      </c>
      <c r="E62" s="124" t="s">
        <v>184</v>
      </c>
    </row>
    <row r="63" spans="1:5" x14ac:dyDescent="0.25">
      <c r="A63" s="80" t="s">
        <v>30</v>
      </c>
      <c r="B63" s="196" t="s">
        <v>130</v>
      </c>
      <c r="C63" s="197"/>
      <c r="D63" s="116">
        <v>0</v>
      </c>
      <c r="E63" s="142" t="s">
        <v>246</v>
      </c>
    </row>
    <row r="64" spans="1:5" x14ac:dyDescent="0.25">
      <c r="A64" s="80" t="s">
        <v>32</v>
      </c>
      <c r="B64" s="196" t="s">
        <v>131</v>
      </c>
      <c r="C64" s="197"/>
      <c r="D64" s="116">
        <v>0</v>
      </c>
      <c r="E64" s="142" t="s">
        <v>247</v>
      </c>
    </row>
    <row r="65" spans="1:5" x14ac:dyDescent="0.25">
      <c r="A65" s="80" t="s">
        <v>35</v>
      </c>
      <c r="B65" s="196" t="s">
        <v>132</v>
      </c>
      <c r="C65" s="197"/>
      <c r="D65" s="116">
        <v>0</v>
      </c>
      <c r="E65" s="142" t="s">
        <v>248</v>
      </c>
    </row>
    <row r="66" spans="1:5" ht="30" x14ac:dyDescent="0.25">
      <c r="A66" s="80" t="s">
        <v>37</v>
      </c>
      <c r="B66" s="196" t="s">
        <v>237</v>
      </c>
      <c r="C66" s="197"/>
      <c r="D66" s="116" t="s">
        <v>241</v>
      </c>
      <c r="E66" s="142" t="s">
        <v>238</v>
      </c>
    </row>
  </sheetData>
  <mergeCells count="26">
    <mergeCell ref="A2:E2"/>
    <mergeCell ref="A13:E13"/>
    <mergeCell ref="B3:C3"/>
    <mergeCell ref="B4:C4"/>
    <mergeCell ref="B5:C5"/>
    <mergeCell ref="A19:E19"/>
    <mergeCell ref="A31:E31"/>
    <mergeCell ref="B32:C32"/>
    <mergeCell ref="B6:C6"/>
    <mergeCell ref="B7:C7"/>
    <mergeCell ref="B8:C8"/>
    <mergeCell ref="B9:C9"/>
    <mergeCell ref="B10:C10"/>
    <mergeCell ref="A50:E50"/>
    <mergeCell ref="A40:E40"/>
    <mergeCell ref="B33:C33"/>
    <mergeCell ref="B34:C34"/>
    <mergeCell ref="B35:C35"/>
    <mergeCell ref="B36:C36"/>
    <mergeCell ref="B37:C37"/>
    <mergeCell ref="B65:C65"/>
    <mergeCell ref="B66:C66"/>
    <mergeCell ref="A61:E61"/>
    <mergeCell ref="B62:C62"/>
    <mergeCell ref="B63:C63"/>
    <mergeCell ref="B64:C6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8EB51-EC8C-4222-A2D8-7B18F1A2FE83}">
  <sheetPr>
    <tabColor theme="4" tint="-0.499984740745262"/>
  </sheetPr>
  <dimension ref="A1:Q153"/>
  <sheetViews>
    <sheetView showGridLines="0" zoomScaleNormal="100" zoomScaleSheetLayoutView="100" workbookViewId="0">
      <selection activeCell="G8" sqref="G8:I8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88.140625" style="6" customWidth="1"/>
    <col min="12" max="12" width="58" style="6" customWidth="1"/>
    <col min="13" max="13" width="11.28515625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304" t="s">
        <v>27</v>
      </c>
      <c r="B1" s="304"/>
      <c r="C1" s="304"/>
      <c r="D1" s="304"/>
      <c r="E1" s="304"/>
      <c r="F1" s="304"/>
      <c r="G1" s="304"/>
      <c r="H1" s="304"/>
      <c r="I1" s="304"/>
      <c r="J1" s="16"/>
      <c r="K1" s="16"/>
    </row>
    <row r="2" spans="1:11" ht="15" customHeight="1" x14ac:dyDescent="0.25">
      <c r="A2" s="242"/>
      <c r="B2" s="242"/>
      <c r="C2" s="242"/>
      <c r="D2" s="242"/>
      <c r="E2" s="242"/>
      <c r="F2" s="242"/>
      <c r="G2" s="242"/>
      <c r="H2" s="242"/>
      <c r="I2" s="242"/>
      <c r="J2" s="16"/>
      <c r="K2" s="16"/>
    </row>
    <row r="3" spans="1:11" ht="15" customHeight="1" x14ac:dyDescent="0.25">
      <c r="A3" s="19"/>
      <c r="B3" s="20" t="s">
        <v>28</v>
      </c>
      <c r="C3" s="305" t="s">
        <v>255</v>
      </c>
      <c r="D3" s="305"/>
      <c r="E3" s="305"/>
      <c r="F3" s="305"/>
      <c r="G3" s="305"/>
      <c r="H3" s="305"/>
      <c r="I3" s="305"/>
      <c r="J3" s="16"/>
      <c r="K3" s="16"/>
    </row>
    <row r="4" spans="1:11" ht="15" customHeight="1" x14ac:dyDescent="0.25">
      <c r="A4" s="19"/>
      <c r="B4" s="21" t="s">
        <v>256</v>
      </c>
      <c r="C4" s="306"/>
      <c r="D4" s="306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257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42"/>
      <c r="B6" s="242"/>
      <c r="C6" s="242"/>
      <c r="D6" s="242"/>
      <c r="E6" s="242"/>
      <c r="F6" s="242"/>
      <c r="G6" s="242"/>
      <c r="H6" s="242"/>
      <c r="I6" s="242"/>
      <c r="J6" s="16"/>
      <c r="K6" s="16"/>
    </row>
    <row r="7" spans="1:11" ht="15" customHeight="1" x14ac:dyDescent="0.25">
      <c r="A7" s="303" t="s">
        <v>29</v>
      </c>
      <c r="B7" s="303"/>
      <c r="C7" s="303"/>
      <c r="D7" s="303"/>
      <c r="E7" s="303"/>
      <c r="F7" s="303"/>
      <c r="G7" s="303"/>
      <c r="H7" s="303"/>
      <c r="I7" s="303"/>
      <c r="J7" s="16"/>
      <c r="K7" s="16"/>
    </row>
    <row r="8" spans="1:11" ht="15" customHeight="1" x14ac:dyDescent="0.25">
      <c r="A8" s="23" t="s">
        <v>30</v>
      </c>
      <c r="B8" s="279" t="s">
        <v>31</v>
      </c>
      <c r="C8" s="279"/>
      <c r="D8" s="279"/>
      <c r="E8" s="279"/>
      <c r="F8" s="279"/>
      <c r="G8" s="309">
        <v>45439</v>
      </c>
      <c r="H8" s="307"/>
      <c r="I8" s="307"/>
      <c r="J8" s="16"/>
      <c r="K8" s="16"/>
    </row>
    <row r="9" spans="1:11" ht="15" customHeight="1" x14ac:dyDescent="0.25">
      <c r="A9" s="23" t="s">
        <v>32</v>
      </c>
      <c r="B9" s="279" t="s">
        <v>33</v>
      </c>
      <c r="C9" s="279"/>
      <c r="D9" s="279"/>
      <c r="E9" s="279"/>
      <c r="F9" s="279"/>
      <c r="G9" s="310" t="s">
        <v>34</v>
      </c>
      <c r="H9" s="311"/>
      <c r="I9" s="312"/>
      <c r="J9" s="16"/>
      <c r="K9" s="16"/>
    </row>
    <row r="10" spans="1:11" ht="15" customHeight="1" x14ac:dyDescent="0.25">
      <c r="A10" s="24" t="s">
        <v>35</v>
      </c>
      <c r="B10" s="313" t="s">
        <v>36</v>
      </c>
      <c r="C10" s="314"/>
      <c r="D10" s="314"/>
      <c r="E10" s="314"/>
      <c r="F10" s="314"/>
      <c r="G10" s="307" t="s">
        <v>250</v>
      </c>
      <c r="H10" s="307"/>
      <c r="I10" s="307"/>
      <c r="J10" s="16"/>
      <c r="K10" s="16"/>
    </row>
    <row r="11" spans="1:11" ht="15" customHeight="1" x14ac:dyDescent="0.25">
      <c r="A11" s="23" t="s">
        <v>37</v>
      </c>
      <c r="B11" s="25" t="s">
        <v>38</v>
      </c>
      <c r="C11" s="26"/>
      <c r="D11" s="26"/>
      <c r="E11" s="26"/>
      <c r="F11" s="26"/>
      <c r="G11" s="307">
        <v>3</v>
      </c>
      <c r="H11" s="307"/>
      <c r="I11" s="307"/>
      <c r="J11" s="16"/>
      <c r="K11" s="16"/>
    </row>
    <row r="12" spans="1:11" ht="15" customHeight="1" x14ac:dyDescent="0.25">
      <c r="A12" s="303" t="s">
        <v>39</v>
      </c>
      <c r="B12" s="303"/>
      <c r="C12" s="303"/>
      <c r="D12" s="303"/>
      <c r="E12" s="303"/>
      <c r="F12" s="303"/>
      <c r="G12" s="303"/>
      <c r="H12" s="303"/>
      <c r="I12" s="303"/>
      <c r="J12" s="16"/>
      <c r="K12" s="16"/>
    </row>
    <row r="13" spans="1:11" ht="15" customHeight="1" x14ac:dyDescent="0.25">
      <c r="A13" s="23">
        <v>1</v>
      </c>
      <c r="B13" s="279" t="s">
        <v>40</v>
      </c>
      <c r="C13" s="279"/>
      <c r="D13" s="279"/>
      <c r="E13" s="279"/>
      <c r="F13" s="279"/>
      <c r="G13" s="279"/>
      <c r="H13" s="307" t="s">
        <v>4</v>
      </c>
      <c r="I13" s="307"/>
      <c r="J13" s="16"/>
      <c r="K13" s="16"/>
    </row>
    <row r="14" spans="1:11" ht="15" customHeight="1" x14ac:dyDescent="0.25">
      <c r="A14" s="23">
        <v>2</v>
      </c>
      <c r="B14" s="279" t="s">
        <v>41</v>
      </c>
      <c r="C14" s="279"/>
      <c r="D14" s="279"/>
      <c r="E14" s="279"/>
      <c r="F14" s="279"/>
      <c r="G14" s="279"/>
      <c r="H14" s="308">
        <v>1</v>
      </c>
      <c r="I14" s="308"/>
      <c r="J14" s="16"/>
      <c r="K14" s="16"/>
    </row>
    <row r="15" spans="1:11" ht="15" customHeight="1" x14ac:dyDescent="0.25">
      <c r="A15" s="23">
        <v>3</v>
      </c>
      <c r="B15" s="25" t="s">
        <v>42</v>
      </c>
      <c r="C15" s="302" t="s">
        <v>9</v>
      </c>
      <c r="D15" s="302"/>
      <c r="E15" s="302"/>
      <c r="F15" s="302"/>
      <c r="G15" s="302"/>
      <c r="H15" s="302"/>
      <c r="I15" s="302"/>
      <c r="J15" s="16"/>
      <c r="K15" s="16"/>
    </row>
    <row r="16" spans="1:11" ht="15" customHeight="1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16"/>
      <c r="K16" s="16"/>
    </row>
    <row r="17" spans="1:14" ht="15" customHeight="1" x14ac:dyDescent="0.25">
      <c r="A17" s="303" t="s">
        <v>43</v>
      </c>
      <c r="B17" s="303"/>
      <c r="C17" s="303"/>
      <c r="D17" s="303"/>
      <c r="E17" s="303"/>
      <c r="F17" s="303"/>
      <c r="G17" s="303"/>
      <c r="H17" s="303"/>
      <c r="I17" s="303"/>
      <c r="J17" s="16"/>
      <c r="K17" s="16"/>
    </row>
    <row r="18" spans="1:14" ht="15" customHeight="1" x14ac:dyDescent="0.25">
      <c r="A18" s="238" t="s">
        <v>44</v>
      </c>
      <c r="B18" s="238"/>
      <c r="C18" s="238"/>
      <c r="D18" s="238"/>
      <c r="E18" s="238"/>
      <c r="F18" s="238"/>
      <c r="G18" s="238"/>
      <c r="H18" s="238"/>
      <c r="I18" s="238"/>
      <c r="J18" s="16"/>
      <c r="K18" s="16"/>
    </row>
    <row r="19" spans="1:14" x14ac:dyDescent="0.25">
      <c r="A19" s="27">
        <v>1</v>
      </c>
      <c r="B19" s="268" t="s">
        <v>45</v>
      </c>
      <c r="C19" s="268"/>
      <c r="D19" s="268"/>
      <c r="E19" s="268"/>
      <c r="F19" s="268"/>
      <c r="G19" s="268"/>
      <c r="H19" s="300" t="s">
        <v>251</v>
      </c>
      <c r="I19" s="301"/>
      <c r="J19" s="16"/>
      <c r="K19" s="16"/>
    </row>
    <row r="20" spans="1:14" ht="15" customHeight="1" x14ac:dyDescent="0.25">
      <c r="A20" s="27">
        <v>2</v>
      </c>
      <c r="B20" s="268" t="s">
        <v>46</v>
      </c>
      <c r="C20" s="268"/>
      <c r="D20" s="268"/>
      <c r="E20" s="268"/>
      <c r="F20" s="268"/>
      <c r="G20" s="268"/>
      <c r="H20" s="315" t="s">
        <v>252</v>
      </c>
      <c r="I20" s="316"/>
      <c r="J20" s="16"/>
    </row>
    <row r="21" spans="1:14" ht="15" customHeight="1" x14ac:dyDescent="0.25">
      <c r="A21" s="156">
        <v>3</v>
      </c>
      <c r="B21" s="272" t="s">
        <v>47</v>
      </c>
      <c r="C21" s="272"/>
      <c r="D21" s="272"/>
      <c r="E21" s="272"/>
      <c r="F21" s="272"/>
      <c r="G21" s="272"/>
      <c r="H21" s="298">
        <v>4109.88</v>
      </c>
      <c r="I21" s="299"/>
      <c r="J21" s="155"/>
    </row>
    <row r="22" spans="1:14" x14ac:dyDescent="0.25">
      <c r="A22" s="27">
        <v>4</v>
      </c>
      <c r="B22" s="268" t="s">
        <v>48</v>
      </c>
      <c r="C22" s="268"/>
      <c r="D22" s="268"/>
      <c r="E22" s="268"/>
      <c r="F22" s="268"/>
      <c r="G22" s="268"/>
      <c r="H22" s="300"/>
      <c r="I22" s="301"/>
      <c r="J22" s="16"/>
      <c r="K22" s="16"/>
    </row>
    <row r="23" spans="1:14" ht="15" customHeight="1" x14ac:dyDescent="0.25">
      <c r="A23" s="27">
        <v>5</v>
      </c>
      <c r="B23" s="268" t="s">
        <v>49</v>
      </c>
      <c r="C23" s="268"/>
      <c r="D23" s="268"/>
      <c r="E23" s="268"/>
      <c r="F23" s="268"/>
      <c r="G23" s="268"/>
      <c r="H23" s="282" t="s">
        <v>182</v>
      </c>
      <c r="I23" s="283"/>
      <c r="J23" s="16"/>
      <c r="K23" s="16"/>
    </row>
    <row r="24" spans="1:14" ht="1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16"/>
      <c r="K24" s="16"/>
    </row>
    <row r="25" spans="1:14" ht="15" customHeight="1" x14ac:dyDescent="0.25">
      <c r="A25" s="224" t="s">
        <v>50</v>
      </c>
      <c r="B25" s="225"/>
      <c r="C25" s="225"/>
      <c r="D25" s="225"/>
      <c r="E25" s="225"/>
      <c r="F25" s="225"/>
      <c r="G25" s="225"/>
      <c r="H25" s="225"/>
      <c r="I25" s="226"/>
      <c r="J25" s="16"/>
      <c r="K25" s="16"/>
    </row>
    <row r="26" spans="1:14" ht="15" customHeight="1" x14ac:dyDescent="0.25">
      <c r="A26" s="43">
        <v>1</v>
      </c>
      <c r="B26" s="237" t="s">
        <v>51</v>
      </c>
      <c r="C26" s="237"/>
      <c r="D26" s="237"/>
      <c r="E26" s="237"/>
      <c r="F26" s="237"/>
      <c r="G26" s="237"/>
      <c r="H26" s="288" t="s">
        <v>52</v>
      </c>
      <c r="I26" s="289"/>
      <c r="J26" s="16"/>
      <c r="K26" s="16"/>
    </row>
    <row r="27" spans="1:14" ht="15" customHeight="1" x14ac:dyDescent="0.25">
      <c r="A27" s="27" t="s">
        <v>30</v>
      </c>
      <c r="B27" s="279" t="s">
        <v>53</v>
      </c>
      <c r="C27" s="279"/>
      <c r="D27" s="279"/>
      <c r="E27" s="279"/>
      <c r="F27" s="279"/>
      <c r="G27" s="279"/>
      <c r="H27" s="292">
        <f>H21</f>
        <v>4109.88</v>
      </c>
      <c r="I27" s="293"/>
      <c r="J27" s="16"/>
      <c r="K27" s="16"/>
    </row>
    <row r="28" spans="1:14" ht="15" customHeight="1" x14ac:dyDescent="0.25">
      <c r="A28" s="28" t="s">
        <v>32</v>
      </c>
      <c r="B28" s="29" t="s">
        <v>54</v>
      </c>
      <c r="C28" s="30"/>
      <c r="D28" s="31" t="s">
        <v>55</v>
      </c>
      <c r="E28" s="31" t="s">
        <v>56</v>
      </c>
      <c r="F28" s="30"/>
      <c r="G28" s="32"/>
      <c r="H28" s="292">
        <f>IF(E28="N",0,H27*0.3)</f>
        <v>1232.9639999999999</v>
      </c>
      <c r="I28" s="293"/>
      <c r="J28" s="16"/>
      <c r="K28" s="16"/>
    </row>
    <row r="29" spans="1:14" ht="15" customHeight="1" x14ac:dyDescent="0.25">
      <c r="A29" s="28" t="s">
        <v>35</v>
      </c>
      <c r="B29" s="29" t="s">
        <v>57</v>
      </c>
      <c r="C29" s="30"/>
      <c r="D29" s="31" t="s">
        <v>55</v>
      </c>
      <c r="E29" s="31" t="s">
        <v>58</v>
      </c>
      <c r="F29" s="280"/>
      <c r="G29" s="281"/>
      <c r="H29" s="290"/>
      <c r="I29" s="291"/>
      <c r="J29" s="16"/>
      <c r="K29" s="16"/>
      <c r="N29" s="55"/>
    </row>
    <row r="30" spans="1:14" ht="15" customHeight="1" x14ac:dyDescent="0.25">
      <c r="A30" s="27" t="s">
        <v>37</v>
      </c>
      <c r="B30" s="285" t="s">
        <v>59</v>
      </c>
      <c r="C30" s="286"/>
      <c r="D30" s="286"/>
      <c r="E30" s="286"/>
      <c r="F30" s="286"/>
      <c r="G30" s="287"/>
      <c r="H30" s="290"/>
      <c r="I30" s="291"/>
      <c r="J30" s="16"/>
      <c r="K30" s="16"/>
    </row>
    <row r="31" spans="1:14" ht="15" customHeight="1" x14ac:dyDescent="0.25">
      <c r="A31" s="27" t="s">
        <v>60</v>
      </c>
      <c r="B31" s="285" t="s">
        <v>61</v>
      </c>
      <c r="C31" s="286"/>
      <c r="D31" s="286"/>
      <c r="E31" s="286"/>
      <c r="F31" s="286"/>
      <c r="G31" s="287"/>
      <c r="H31" s="290"/>
      <c r="I31" s="291"/>
      <c r="J31" s="16"/>
      <c r="K31" s="16"/>
    </row>
    <row r="32" spans="1:14" ht="15" customHeight="1" x14ac:dyDescent="0.25">
      <c r="A32" s="23" t="s">
        <v>62</v>
      </c>
      <c r="B32" s="284" t="s">
        <v>63</v>
      </c>
      <c r="C32" s="284"/>
      <c r="D32" s="284"/>
      <c r="E32" s="284"/>
      <c r="F32" s="284"/>
      <c r="G32" s="284"/>
      <c r="H32" s="296"/>
      <c r="I32" s="297"/>
      <c r="J32" s="16"/>
      <c r="K32" s="16"/>
    </row>
    <row r="33" spans="1:17" ht="15" customHeight="1" x14ac:dyDescent="0.25">
      <c r="A33" s="27" t="s">
        <v>64</v>
      </c>
      <c r="B33" s="268" t="s">
        <v>65</v>
      </c>
      <c r="C33" s="268"/>
      <c r="D33" s="268"/>
      <c r="E33" s="268"/>
      <c r="F33" s="268"/>
      <c r="G33" s="268"/>
      <c r="H33" s="294"/>
      <c r="I33" s="295"/>
      <c r="J33" s="16"/>
      <c r="K33" s="16"/>
    </row>
    <row r="34" spans="1:17" ht="15" customHeight="1" x14ac:dyDescent="0.25">
      <c r="A34" s="238" t="s">
        <v>66</v>
      </c>
      <c r="B34" s="238"/>
      <c r="C34" s="238"/>
      <c r="D34" s="238"/>
      <c r="E34" s="238"/>
      <c r="F34" s="238"/>
      <c r="G34" s="238"/>
      <c r="H34" s="277">
        <f>SUM(H27:I33)</f>
        <v>5342.8440000000001</v>
      </c>
      <c r="I34" s="278"/>
      <c r="J34" s="16"/>
      <c r="K34" s="16"/>
    </row>
    <row r="35" spans="1:17" ht="15" customHeight="1" x14ac:dyDescent="0.25">
      <c r="A35" s="276"/>
      <c r="B35" s="276"/>
      <c r="C35" s="276"/>
      <c r="D35" s="276"/>
      <c r="E35" s="276"/>
      <c r="F35" s="276"/>
      <c r="G35" s="276"/>
      <c r="H35" s="276"/>
      <c r="I35" s="276"/>
      <c r="J35" s="16"/>
      <c r="K35" s="16"/>
      <c r="L35" s="53"/>
      <c r="N35" s="53"/>
    </row>
    <row r="36" spans="1:17" ht="15" customHeight="1" x14ac:dyDescent="0.25">
      <c r="A36" s="224" t="s">
        <v>67</v>
      </c>
      <c r="B36" s="225"/>
      <c r="C36" s="225"/>
      <c r="D36" s="225"/>
      <c r="E36" s="225"/>
      <c r="F36" s="225"/>
      <c r="G36" s="225"/>
      <c r="H36" s="225"/>
      <c r="I36" s="226"/>
      <c r="J36" s="16"/>
      <c r="K36" s="101"/>
      <c r="Q36" s="53"/>
    </row>
    <row r="37" spans="1:17" ht="15" customHeight="1" x14ac:dyDescent="0.25">
      <c r="A37" s="237" t="s">
        <v>68</v>
      </c>
      <c r="B37" s="237"/>
      <c r="C37" s="237"/>
      <c r="D37" s="237"/>
      <c r="E37" s="237"/>
      <c r="F37" s="237"/>
      <c r="G37" s="237"/>
      <c r="H37" s="237"/>
      <c r="I37" s="237"/>
      <c r="J37" s="16"/>
      <c r="K37" s="16"/>
      <c r="L37" s="59"/>
    </row>
    <row r="38" spans="1:17" ht="15" customHeight="1" x14ac:dyDescent="0.25">
      <c r="A38" s="43" t="s">
        <v>69</v>
      </c>
      <c r="B38" s="220" t="s">
        <v>70</v>
      </c>
      <c r="C38" s="221"/>
      <c r="D38" s="221"/>
      <c r="E38" s="221"/>
      <c r="F38" s="221"/>
      <c r="G38" s="222"/>
      <c r="H38" s="43" t="s">
        <v>71</v>
      </c>
      <c r="I38" s="46" t="s">
        <v>52</v>
      </c>
      <c r="J38" s="16"/>
      <c r="K38" s="16"/>
      <c r="N38" s="57"/>
    </row>
    <row r="39" spans="1:17" ht="15" customHeight="1" x14ac:dyDescent="0.25">
      <c r="A39" s="27" t="s">
        <v>30</v>
      </c>
      <c r="B39" s="273" t="s">
        <v>72</v>
      </c>
      <c r="C39" s="274"/>
      <c r="D39" s="274"/>
      <c r="E39" s="274"/>
      <c r="F39" s="274"/>
      <c r="G39" s="275"/>
      <c r="H39" s="62">
        <f>1/12</f>
        <v>8.3333333333333329E-2</v>
      </c>
      <c r="I39" s="34">
        <f>H34*H39</f>
        <v>445.23699999999997</v>
      </c>
      <c r="J39" s="16"/>
      <c r="K39" s="102"/>
      <c r="L39" s="53"/>
      <c r="M39" s="53"/>
      <c r="N39" s="57"/>
      <c r="O39" s="14"/>
    </row>
    <row r="40" spans="1:17" ht="15" customHeight="1" x14ac:dyDescent="0.25">
      <c r="A40" s="27" t="s">
        <v>32</v>
      </c>
      <c r="B40" s="273" t="s">
        <v>73</v>
      </c>
      <c r="C40" s="274"/>
      <c r="D40" s="274"/>
      <c r="E40" s="274"/>
      <c r="F40" s="274"/>
      <c r="G40" s="275"/>
      <c r="H40" s="62">
        <f>1/12+1/36</f>
        <v>0.1111111111111111</v>
      </c>
      <c r="I40" s="34">
        <f>H34*H40</f>
        <v>593.64933333333329</v>
      </c>
      <c r="J40" s="16"/>
      <c r="K40" s="102"/>
      <c r="L40" s="108"/>
      <c r="M40" s="53"/>
      <c r="N40" s="114"/>
      <c r="O40" s="14"/>
    </row>
    <row r="41" spans="1:17" ht="15" customHeight="1" x14ac:dyDescent="0.25">
      <c r="A41" s="61" t="s">
        <v>74</v>
      </c>
      <c r="B41" s="60"/>
      <c r="C41" s="60"/>
      <c r="D41" s="60"/>
      <c r="E41" s="60"/>
      <c r="F41" s="60"/>
      <c r="G41" s="60"/>
      <c r="H41" s="67">
        <f>SUM(H39:H40)</f>
        <v>0.19444444444444442</v>
      </c>
      <c r="I41" s="66">
        <f>SUM(I39:I40)</f>
        <v>1038.8863333333334</v>
      </c>
      <c r="J41" s="16"/>
      <c r="K41" s="16"/>
      <c r="L41" s="108"/>
      <c r="N41" s="53"/>
    </row>
    <row r="42" spans="1:17" ht="15" customHeight="1" x14ac:dyDescent="0.25">
      <c r="A42" s="246" t="s">
        <v>75</v>
      </c>
      <c r="B42" s="246"/>
      <c r="C42" s="246"/>
      <c r="D42" s="246"/>
      <c r="E42" s="246"/>
      <c r="F42" s="246"/>
      <c r="G42" s="246"/>
      <c r="H42" s="246"/>
      <c r="I42" s="246"/>
      <c r="J42" s="16"/>
      <c r="K42" s="16"/>
      <c r="L42" s="53"/>
    </row>
    <row r="43" spans="1:17" ht="15" customHeight="1" x14ac:dyDescent="0.25">
      <c r="A43" s="237" t="s">
        <v>76</v>
      </c>
      <c r="B43" s="237"/>
      <c r="C43" s="237"/>
      <c r="D43" s="237"/>
      <c r="E43" s="237"/>
      <c r="F43" s="237"/>
      <c r="G43" s="237"/>
      <c r="H43" s="237"/>
      <c r="I43" s="237"/>
      <c r="J43" s="16"/>
      <c r="K43" s="16"/>
    </row>
    <row r="44" spans="1:17" ht="15" customHeight="1" x14ac:dyDescent="0.25">
      <c r="A44" s="43" t="s">
        <v>77</v>
      </c>
      <c r="B44" s="237" t="s">
        <v>78</v>
      </c>
      <c r="C44" s="237"/>
      <c r="D44" s="237"/>
      <c r="E44" s="237"/>
      <c r="F44" s="237"/>
      <c r="G44" s="237"/>
      <c r="H44" s="43" t="s">
        <v>71</v>
      </c>
      <c r="I44" s="46" t="s">
        <v>52</v>
      </c>
      <c r="J44" s="16"/>
      <c r="K44" s="16"/>
      <c r="N44" s="53"/>
    </row>
    <row r="45" spans="1:17" ht="15" customHeight="1" x14ac:dyDescent="0.25">
      <c r="A45" s="27" t="s">
        <v>30</v>
      </c>
      <c r="B45" s="268" t="s">
        <v>79</v>
      </c>
      <c r="C45" s="268"/>
      <c r="D45" s="268"/>
      <c r="E45" s="268"/>
      <c r="F45" s="268"/>
      <c r="G45" s="268"/>
      <c r="H45" s="35">
        <v>0.2</v>
      </c>
      <c r="I45" s="36">
        <f>($H$34+$I$41)*H45</f>
        <v>1276.3460666666667</v>
      </c>
      <c r="J45" s="16"/>
      <c r="K45" s="16"/>
      <c r="P45" s="55"/>
    </row>
    <row r="46" spans="1:17" ht="15" customHeight="1" x14ac:dyDescent="0.25">
      <c r="A46" s="27" t="s">
        <v>32</v>
      </c>
      <c r="B46" s="268" t="s">
        <v>80</v>
      </c>
      <c r="C46" s="268"/>
      <c r="D46" s="268"/>
      <c r="E46" s="268"/>
      <c r="F46" s="268"/>
      <c r="G46" s="268"/>
      <c r="H46" s="35">
        <v>2.5000000000000001E-2</v>
      </c>
      <c r="I46" s="36">
        <f t="shared" ref="I46:I52" si="0">($H$34+$I$41)*H46</f>
        <v>159.54325833333334</v>
      </c>
      <c r="J46" s="16"/>
      <c r="K46" s="16"/>
      <c r="O46" s="53"/>
    </row>
    <row r="47" spans="1:17" ht="15" customHeight="1" x14ac:dyDescent="0.25">
      <c r="A47" s="173" t="s">
        <v>35</v>
      </c>
      <c r="B47" s="272" t="s">
        <v>81</v>
      </c>
      <c r="C47" s="272"/>
      <c r="D47" s="272"/>
      <c r="E47" s="272"/>
      <c r="F47" s="272"/>
      <c r="G47" s="272"/>
      <c r="H47" s="175">
        <v>1.141E-2</v>
      </c>
      <c r="I47" s="169">
        <f t="shared" si="0"/>
        <v>72.815543103333326</v>
      </c>
      <c r="J47" s="16"/>
      <c r="K47" s="16"/>
      <c r="L47" s="53"/>
    </row>
    <row r="48" spans="1:17" ht="15" customHeight="1" x14ac:dyDescent="0.25">
      <c r="A48" s="37" t="s">
        <v>37</v>
      </c>
      <c r="B48" s="268" t="s">
        <v>82</v>
      </c>
      <c r="C48" s="268"/>
      <c r="D48" s="268"/>
      <c r="E48" s="268"/>
      <c r="F48" s="268"/>
      <c r="G48" s="268"/>
      <c r="H48" s="35">
        <v>1.4999999999999999E-2</v>
      </c>
      <c r="I48" s="36">
        <f t="shared" si="0"/>
        <v>95.725954999999985</v>
      </c>
      <c r="J48" s="16"/>
      <c r="K48" s="16"/>
      <c r="L48" s="53"/>
    </row>
    <row r="49" spans="1:15" ht="15" customHeight="1" x14ac:dyDescent="0.25">
      <c r="A49" s="27" t="s">
        <v>60</v>
      </c>
      <c r="B49" s="268" t="s">
        <v>83</v>
      </c>
      <c r="C49" s="268"/>
      <c r="D49" s="268"/>
      <c r="E49" s="268"/>
      <c r="F49" s="268"/>
      <c r="G49" s="268"/>
      <c r="H49" s="51">
        <v>0.01</v>
      </c>
      <c r="I49" s="36">
        <f t="shared" si="0"/>
        <v>63.817303333333328</v>
      </c>
      <c r="J49" s="16"/>
      <c r="K49" s="16"/>
    </row>
    <row r="50" spans="1:15" ht="15" customHeight="1" x14ac:dyDescent="0.25">
      <c r="A50" s="27" t="s">
        <v>62</v>
      </c>
      <c r="B50" s="268" t="s">
        <v>84</v>
      </c>
      <c r="C50" s="268"/>
      <c r="D50" s="268"/>
      <c r="E50" s="268"/>
      <c r="F50" s="268"/>
      <c r="G50" s="268"/>
      <c r="H50" s="35">
        <v>6.0000000000000001E-3</v>
      </c>
      <c r="I50" s="36">
        <f t="shared" si="0"/>
        <v>38.290382000000001</v>
      </c>
      <c r="J50" s="16"/>
      <c r="K50" s="16"/>
    </row>
    <row r="51" spans="1:15" ht="15" customHeight="1" x14ac:dyDescent="0.25">
      <c r="A51" s="27" t="s">
        <v>64</v>
      </c>
      <c r="B51" s="268" t="s">
        <v>85</v>
      </c>
      <c r="C51" s="268"/>
      <c r="D51" s="268"/>
      <c r="E51" s="268"/>
      <c r="F51" s="268"/>
      <c r="G51" s="268"/>
      <c r="H51" s="35">
        <v>2E-3</v>
      </c>
      <c r="I51" s="36">
        <f t="shared" si="0"/>
        <v>12.763460666666667</v>
      </c>
      <c r="J51" s="16"/>
      <c r="K51" s="16"/>
    </row>
    <row r="52" spans="1:15" ht="15" customHeight="1" x14ac:dyDescent="0.25">
      <c r="A52" s="27" t="s">
        <v>86</v>
      </c>
      <c r="B52" s="268" t="s">
        <v>87</v>
      </c>
      <c r="C52" s="268"/>
      <c r="D52" s="268"/>
      <c r="E52" s="268"/>
      <c r="F52" s="268"/>
      <c r="G52" s="268"/>
      <c r="H52" s="51">
        <v>0.08</v>
      </c>
      <c r="I52" s="36">
        <f t="shared" si="0"/>
        <v>510.53842666666662</v>
      </c>
      <c r="J52" s="16"/>
      <c r="K52" s="16"/>
    </row>
    <row r="53" spans="1:15" ht="15" customHeight="1" x14ac:dyDescent="0.25">
      <c r="A53" s="238" t="s">
        <v>26</v>
      </c>
      <c r="B53" s="238"/>
      <c r="C53" s="238"/>
      <c r="D53" s="238"/>
      <c r="E53" s="238"/>
      <c r="F53" s="238"/>
      <c r="G53" s="238"/>
      <c r="H53" s="48">
        <f>SUM(H45:H52)</f>
        <v>0.34941000000000005</v>
      </c>
      <c r="I53" s="47">
        <f>SUM(I45:I52)</f>
        <v>2229.8403957699998</v>
      </c>
      <c r="J53" s="16"/>
      <c r="K53" s="16"/>
    </row>
    <row r="54" spans="1:15" ht="15" customHeight="1" x14ac:dyDescent="0.25">
      <c r="A54" s="246"/>
      <c r="B54" s="246"/>
      <c r="C54" s="246"/>
      <c r="D54" s="246"/>
      <c r="E54" s="246"/>
      <c r="F54" s="246"/>
      <c r="G54" s="246"/>
      <c r="H54" s="246"/>
      <c r="I54" s="246"/>
      <c r="J54" s="16"/>
      <c r="K54" s="16"/>
    </row>
    <row r="55" spans="1:15" ht="15" customHeight="1" x14ac:dyDescent="0.25">
      <c r="A55" s="269" t="s">
        <v>88</v>
      </c>
      <c r="B55" s="270"/>
      <c r="C55" s="270"/>
      <c r="D55" s="270"/>
      <c r="E55" s="270"/>
      <c r="F55" s="270"/>
      <c r="G55" s="270"/>
      <c r="H55" s="270"/>
      <c r="I55" s="271"/>
      <c r="J55" s="16"/>
      <c r="K55" s="16"/>
      <c r="O55" s="108"/>
    </row>
    <row r="56" spans="1:15" ht="15" customHeight="1" x14ac:dyDescent="0.25">
      <c r="A56" s="43" t="s">
        <v>89</v>
      </c>
      <c r="B56" s="237" t="s">
        <v>90</v>
      </c>
      <c r="C56" s="237"/>
      <c r="D56" s="237"/>
      <c r="E56" s="237"/>
      <c r="F56" s="237"/>
      <c r="G56" s="237"/>
      <c r="H56" s="238" t="s">
        <v>52</v>
      </c>
      <c r="I56" s="238"/>
      <c r="J56" s="16"/>
      <c r="K56" s="16"/>
    </row>
    <row r="57" spans="1:15" ht="15" customHeight="1" x14ac:dyDescent="0.25">
      <c r="A57" s="247" t="s">
        <v>30</v>
      </c>
      <c r="B57" s="247" t="s">
        <v>91</v>
      </c>
      <c r="C57" s="27" t="s">
        <v>92</v>
      </c>
      <c r="D57" s="27" t="s">
        <v>93</v>
      </c>
      <c r="E57" s="27" t="s">
        <v>94</v>
      </c>
      <c r="F57" s="27" t="s">
        <v>95</v>
      </c>
      <c r="G57" s="27" t="s">
        <v>96</v>
      </c>
      <c r="H57" s="262">
        <f>D58*E58*F58</f>
        <v>189.2</v>
      </c>
      <c r="I57" s="263"/>
      <c r="J57" s="16"/>
      <c r="K57" s="16"/>
    </row>
    <row r="58" spans="1:15" ht="15" customHeight="1" x14ac:dyDescent="0.25">
      <c r="A58" s="248"/>
      <c r="B58" s="248"/>
      <c r="C58" s="27" t="s">
        <v>56</v>
      </c>
      <c r="D58" s="33">
        <v>4.3</v>
      </c>
      <c r="E58" s="27">
        <v>2</v>
      </c>
      <c r="F58" s="27">
        <v>22</v>
      </c>
      <c r="G58" s="33">
        <f>H27*0.06</f>
        <v>246.59280000000001</v>
      </c>
      <c r="H58" s="264">
        <f>IF(C58="N",0,IF(D58*E58*F58-(H27*6%)&lt;0,0,D58*E58*F58-(H27*6%)))</f>
        <v>0</v>
      </c>
      <c r="I58" s="265"/>
      <c r="J58" s="16"/>
      <c r="K58" s="16"/>
    </row>
    <row r="59" spans="1:15" ht="15" customHeight="1" x14ac:dyDescent="0.25">
      <c r="A59" s="247" t="s">
        <v>32</v>
      </c>
      <c r="B59" s="249" t="s">
        <v>97</v>
      </c>
      <c r="C59" s="250"/>
      <c r="D59" s="27" t="s">
        <v>92</v>
      </c>
      <c r="E59" s="27" t="s">
        <v>93</v>
      </c>
      <c r="F59" s="27" t="s">
        <v>95</v>
      </c>
      <c r="G59" s="27" t="s">
        <v>96</v>
      </c>
      <c r="H59" s="253">
        <f>IF(D60="N",0,(E60*F60)-G60)</f>
        <v>465.3</v>
      </c>
      <c r="I59" s="254"/>
      <c r="J59" s="16"/>
      <c r="K59" s="16"/>
      <c r="O59" s="53"/>
    </row>
    <row r="60" spans="1:15" ht="15" customHeight="1" x14ac:dyDescent="0.25">
      <c r="A60" s="248"/>
      <c r="B60" s="251"/>
      <c r="C60" s="252"/>
      <c r="D60" s="27" t="s">
        <v>56</v>
      </c>
      <c r="E60" s="167">
        <v>23.5</v>
      </c>
      <c r="F60" s="27">
        <v>22</v>
      </c>
      <c r="G60" s="33">
        <f>E60*F60*0.1</f>
        <v>51.7</v>
      </c>
      <c r="H60" s="255"/>
      <c r="I60" s="256"/>
      <c r="J60" s="16"/>
      <c r="K60" s="16"/>
      <c r="O60" s="53"/>
    </row>
    <row r="61" spans="1:15" ht="15" customHeight="1" x14ac:dyDescent="0.25">
      <c r="A61" s="115" t="s">
        <v>35</v>
      </c>
      <c r="B61" s="257" t="s">
        <v>98</v>
      </c>
      <c r="C61" s="258"/>
      <c r="D61" s="258"/>
      <c r="E61" s="258"/>
      <c r="F61" s="258"/>
      <c r="G61" s="259"/>
      <c r="H61" s="260">
        <v>0</v>
      </c>
      <c r="I61" s="261"/>
      <c r="J61" s="16"/>
      <c r="K61" s="16"/>
      <c r="O61" s="53"/>
    </row>
    <row r="62" spans="1:15" ht="15" customHeight="1" x14ac:dyDescent="0.25">
      <c r="A62" s="115" t="s">
        <v>37</v>
      </c>
      <c r="B62" s="257" t="s">
        <v>99</v>
      </c>
      <c r="C62" s="258"/>
      <c r="D62" s="258"/>
      <c r="E62" s="258"/>
      <c r="F62" s="258"/>
      <c r="G62" s="259"/>
      <c r="H62" s="260">
        <v>0</v>
      </c>
      <c r="I62" s="261"/>
      <c r="J62" s="16"/>
      <c r="K62" s="16"/>
      <c r="O62" s="53"/>
    </row>
    <row r="63" spans="1:15" ht="15" customHeight="1" x14ac:dyDescent="0.25">
      <c r="A63" s="163" t="s">
        <v>60</v>
      </c>
      <c r="B63" s="164" t="s">
        <v>100</v>
      </c>
      <c r="C63" s="165"/>
      <c r="D63" s="165"/>
      <c r="E63" s="165"/>
      <c r="F63" s="165"/>
      <c r="G63" s="166"/>
      <c r="H63" s="266">
        <v>20.149999999999999</v>
      </c>
      <c r="I63" s="267"/>
      <c r="J63" s="16"/>
      <c r="K63" s="16"/>
      <c r="O63" s="53"/>
    </row>
    <row r="64" spans="1:15" ht="15" customHeight="1" x14ac:dyDescent="0.25">
      <c r="A64" s="238" t="s">
        <v>74</v>
      </c>
      <c r="B64" s="238"/>
      <c r="C64" s="238"/>
      <c r="D64" s="238"/>
      <c r="E64" s="238"/>
      <c r="F64" s="238"/>
      <c r="G64" s="238"/>
      <c r="H64" s="245">
        <f>SUM(H58:I63)</f>
        <v>485.45</v>
      </c>
      <c r="I64" s="245"/>
      <c r="J64" s="16"/>
      <c r="K64" s="16"/>
    </row>
    <row r="65" spans="1:15" ht="15" customHeight="1" x14ac:dyDescent="0.25">
      <c r="A65" s="242"/>
      <c r="B65" s="242"/>
      <c r="C65" s="242"/>
      <c r="D65" s="242"/>
      <c r="E65" s="242"/>
      <c r="F65" s="242"/>
      <c r="G65" s="242"/>
      <c r="H65" s="242"/>
      <c r="I65" s="242"/>
      <c r="J65" s="16"/>
      <c r="K65" s="16"/>
    </row>
    <row r="66" spans="1:15" ht="15" customHeight="1" x14ac:dyDescent="0.25">
      <c r="A66" s="243" t="s">
        <v>101</v>
      </c>
      <c r="B66" s="243"/>
      <c r="C66" s="243"/>
      <c r="D66" s="243"/>
      <c r="E66" s="243"/>
      <c r="F66" s="243"/>
      <c r="G66" s="243"/>
      <c r="H66" s="243"/>
      <c r="I66" s="243"/>
      <c r="J66" s="16"/>
      <c r="K66" s="16"/>
      <c r="N66" s="54"/>
    </row>
    <row r="67" spans="1:15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16"/>
      <c r="K67" s="16"/>
      <c r="N67" s="53"/>
    </row>
    <row r="68" spans="1:15" ht="15" customHeight="1" x14ac:dyDescent="0.25">
      <c r="A68" s="42">
        <v>2</v>
      </c>
      <c r="B68" s="227" t="s">
        <v>102</v>
      </c>
      <c r="C68" s="227"/>
      <c r="D68" s="227"/>
      <c r="E68" s="227"/>
      <c r="F68" s="227"/>
      <c r="G68" s="227"/>
      <c r="H68" s="211" t="s">
        <v>52</v>
      </c>
      <c r="I68" s="211"/>
      <c r="J68" s="16"/>
      <c r="K68" s="16"/>
    </row>
    <row r="69" spans="1:15" ht="15" customHeight="1" x14ac:dyDescent="0.25">
      <c r="A69" s="28" t="s">
        <v>69</v>
      </c>
      <c r="B69" s="209" t="s">
        <v>103</v>
      </c>
      <c r="C69" s="209"/>
      <c r="D69" s="209"/>
      <c r="E69" s="209"/>
      <c r="F69" s="209"/>
      <c r="G69" s="209"/>
      <c r="H69" s="210">
        <f>I41</f>
        <v>1038.8863333333334</v>
      </c>
      <c r="I69" s="210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77</v>
      </c>
      <c r="B70" s="209" t="s">
        <v>78</v>
      </c>
      <c r="C70" s="209"/>
      <c r="D70" s="209"/>
      <c r="E70" s="209"/>
      <c r="F70" s="209"/>
      <c r="G70" s="209"/>
      <c r="H70" s="210">
        <f>I53</f>
        <v>2229.8403957699998</v>
      </c>
      <c r="I70" s="210"/>
      <c r="J70" s="16"/>
      <c r="K70" s="16"/>
    </row>
    <row r="71" spans="1:15" ht="15" customHeight="1" x14ac:dyDescent="0.25">
      <c r="A71" s="28" t="s">
        <v>89</v>
      </c>
      <c r="B71" s="209" t="s">
        <v>90</v>
      </c>
      <c r="C71" s="209"/>
      <c r="D71" s="209"/>
      <c r="E71" s="209"/>
      <c r="F71" s="209"/>
      <c r="G71" s="209"/>
      <c r="H71" s="210">
        <f>H64</f>
        <v>485.45</v>
      </c>
      <c r="I71" s="210"/>
      <c r="J71" s="16"/>
      <c r="K71" s="16"/>
    </row>
    <row r="72" spans="1:15" ht="15" customHeight="1" x14ac:dyDescent="0.25">
      <c r="A72" s="238" t="s">
        <v>74</v>
      </c>
      <c r="B72" s="238"/>
      <c r="C72" s="238"/>
      <c r="D72" s="238"/>
      <c r="E72" s="238"/>
      <c r="F72" s="238"/>
      <c r="G72" s="238"/>
      <c r="H72" s="245">
        <f>SUM(H69:I71)</f>
        <v>3754.1767291033329</v>
      </c>
      <c r="I72" s="245"/>
      <c r="J72" s="16"/>
      <c r="K72" s="16"/>
    </row>
    <row r="73" spans="1:15" ht="15" customHeight="1" x14ac:dyDescent="0.25">
      <c r="A73" s="236"/>
      <c r="B73" s="236"/>
      <c r="C73" s="236"/>
      <c r="D73" s="236"/>
      <c r="E73" s="236"/>
      <c r="F73" s="236"/>
      <c r="G73" s="236"/>
      <c r="H73" s="236"/>
      <c r="I73" s="236"/>
      <c r="J73" s="16"/>
      <c r="K73" s="16"/>
    </row>
    <row r="74" spans="1:15" ht="15" customHeight="1" x14ac:dyDescent="0.25">
      <c r="A74" s="224" t="s">
        <v>104</v>
      </c>
      <c r="B74" s="225"/>
      <c r="C74" s="225"/>
      <c r="D74" s="225"/>
      <c r="E74" s="225"/>
      <c r="F74" s="225"/>
      <c r="G74" s="225"/>
      <c r="H74" s="225"/>
      <c r="I74" s="226"/>
      <c r="J74" s="16"/>
      <c r="K74" s="16"/>
    </row>
    <row r="75" spans="1:15" ht="15" customHeight="1" x14ac:dyDescent="0.25">
      <c r="A75" s="43">
        <v>3</v>
      </c>
      <c r="B75" s="61" t="s">
        <v>105</v>
      </c>
      <c r="C75" s="60"/>
      <c r="D75" s="60"/>
      <c r="E75" s="60"/>
      <c r="F75" s="60"/>
      <c r="G75" s="60"/>
      <c r="H75" s="43" t="s">
        <v>71</v>
      </c>
      <c r="I75" s="46" t="s">
        <v>52</v>
      </c>
      <c r="J75" s="16"/>
      <c r="K75" s="16"/>
    </row>
    <row r="76" spans="1:15" ht="15" customHeight="1" x14ac:dyDescent="0.25">
      <c r="A76" s="156" t="s">
        <v>30</v>
      </c>
      <c r="B76" s="157" t="s">
        <v>106</v>
      </c>
      <c r="C76" s="158"/>
      <c r="D76" s="158"/>
      <c r="E76" s="158"/>
      <c r="F76" s="158"/>
      <c r="G76" s="158"/>
      <c r="H76" s="168">
        <f>0.05*(1+(1/12+1/12+1/36))/12</f>
        <v>4.9768518518518521E-3</v>
      </c>
      <c r="I76" s="169">
        <f>H76*$H$34</f>
        <v>26.590543055555557</v>
      </c>
      <c r="J76" s="319"/>
      <c r="K76" s="16"/>
    </row>
    <row r="77" spans="1:15" ht="15" customHeight="1" x14ac:dyDescent="0.25">
      <c r="A77" s="156" t="s">
        <v>32</v>
      </c>
      <c r="B77" s="157" t="s">
        <v>107</v>
      </c>
      <c r="C77" s="158"/>
      <c r="D77" s="158"/>
      <c r="E77" s="158"/>
      <c r="F77" s="158"/>
      <c r="G77" s="158"/>
      <c r="H77" s="168">
        <f>H76*0.08</f>
        <v>3.9814814814814818E-4</v>
      </c>
      <c r="I77" s="169">
        <f t="shared" ref="I77:I81" si="1">H77*$H$34</f>
        <v>2.1272434444444448</v>
      </c>
      <c r="J77" s="319"/>
      <c r="K77" s="101"/>
      <c r="L77" s="53"/>
    </row>
    <row r="78" spans="1:15" ht="15" customHeight="1" x14ac:dyDescent="0.25">
      <c r="A78" s="156" t="s">
        <v>35</v>
      </c>
      <c r="B78" s="157" t="s">
        <v>108</v>
      </c>
      <c r="C78" s="158"/>
      <c r="D78" s="158"/>
      <c r="E78" s="158"/>
      <c r="F78" s="158"/>
      <c r="G78" s="158"/>
      <c r="H78" s="168">
        <f>0.4*0.08*0.05</f>
        <v>1.6000000000000001E-3</v>
      </c>
      <c r="I78" s="169">
        <f t="shared" si="1"/>
        <v>8.5485503999999999</v>
      </c>
      <c r="J78" s="319"/>
      <c r="K78" s="16"/>
    </row>
    <row r="79" spans="1:15" ht="15" customHeight="1" x14ac:dyDescent="0.25">
      <c r="A79" s="156" t="s">
        <v>37</v>
      </c>
      <c r="B79" s="157" t="s">
        <v>109</v>
      </c>
      <c r="C79" s="158"/>
      <c r="D79" s="158"/>
      <c r="E79" s="158"/>
      <c r="F79" s="158"/>
      <c r="G79" s="158"/>
      <c r="H79" s="168">
        <f>7/30/12</f>
        <v>1.9444444444444445E-2</v>
      </c>
      <c r="I79" s="169">
        <f t="shared" si="1"/>
        <v>103.88863333333333</v>
      </c>
      <c r="J79" s="319"/>
      <c r="K79" s="101"/>
    </row>
    <row r="80" spans="1:15" ht="15" customHeight="1" x14ac:dyDescent="0.25">
      <c r="A80" s="156" t="s">
        <v>60</v>
      </c>
      <c r="B80" s="157" t="s">
        <v>110</v>
      </c>
      <c r="C80" s="158"/>
      <c r="D80" s="158"/>
      <c r="E80" s="158"/>
      <c r="F80" s="158"/>
      <c r="G80" s="158"/>
      <c r="H80" s="168">
        <f>H53*H79</f>
        <v>6.7940833333333343E-3</v>
      </c>
      <c r="I80" s="169">
        <f t="shared" si="1"/>
        <v>36.299727373000003</v>
      </c>
      <c r="J80" s="319"/>
      <c r="K80" s="16"/>
    </row>
    <row r="81" spans="1:15" ht="15" customHeight="1" x14ac:dyDescent="0.25">
      <c r="A81" s="156" t="s">
        <v>62</v>
      </c>
      <c r="B81" s="157" t="s">
        <v>112</v>
      </c>
      <c r="C81" s="158"/>
      <c r="D81" s="158"/>
      <c r="E81" s="158"/>
      <c r="F81" s="158"/>
      <c r="G81" s="158"/>
      <c r="H81" s="168">
        <f>0.4*0.08</f>
        <v>3.2000000000000001E-2</v>
      </c>
      <c r="I81" s="169">
        <f t="shared" si="1"/>
        <v>170.97100800000001</v>
      </c>
      <c r="J81" s="319"/>
      <c r="K81" s="16"/>
    </row>
    <row r="82" spans="1:15" ht="15" customHeight="1" x14ac:dyDescent="0.25">
      <c r="A82" s="61" t="s">
        <v>74</v>
      </c>
      <c r="B82" s="60"/>
      <c r="C82" s="60"/>
      <c r="D82" s="60"/>
      <c r="E82" s="60"/>
      <c r="F82" s="60"/>
      <c r="G82" s="60"/>
      <c r="H82" s="245">
        <f>SUM(I76:I81)</f>
        <v>348.42570560633334</v>
      </c>
      <c r="I82" s="245"/>
      <c r="J82" s="16"/>
      <c r="K82" s="16"/>
    </row>
    <row r="83" spans="1:15" ht="15" customHeight="1" x14ac:dyDescent="0.25">
      <c r="A83" s="246"/>
      <c r="B83" s="246"/>
      <c r="C83" s="246"/>
      <c r="D83" s="246"/>
      <c r="E83" s="246"/>
      <c r="F83" s="246"/>
      <c r="G83" s="246"/>
      <c r="H83" s="246"/>
      <c r="I83" s="246"/>
      <c r="J83" s="16"/>
      <c r="K83" s="101"/>
    </row>
    <row r="84" spans="1:15" ht="15" customHeight="1" x14ac:dyDescent="0.25">
      <c r="A84" s="224" t="s">
        <v>113</v>
      </c>
      <c r="B84" s="225"/>
      <c r="C84" s="225"/>
      <c r="D84" s="225"/>
      <c r="E84" s="225"/>
      <c r="F84" s="225"/>
      <c r="G84" s="225"/>
      <c r="H84" s="225"/>
      <c r="I84" s="226"/>
      <c r="J84" s="16"/>
      <c r="K84" s="16"/>
    </row>
    <row r="85" spans="1:15" ht="15" customHeight="1" x14ac:dyDescent="0.25">
      <c r="A85" s="269" t="s">
        <v>114</v>
      </c>
      <c r="B85" s="270"/>
      <c r="C85" s="270"/>
      <c r="D85" s="270"/>
      <c r="E85" s="270"/>
      <c r="F85" s="270"/>
      <c r="G85" s="270"/>
      <c r="H85" s="270"/>
      <c r="I85" s="271"/>
      <c r="J85" s="16"/>
      <c r="K85" s="16"/>
    </row>
    <row r="86" spans="1:15" ht="15" customHeight="1" x14ac:dyDescent="0.25">
      <c r="A86" s="43" t="s">
        <v>115</v>
      </c>
      <c r="B86" s="220" t="s">
        <v>116</v>
      </c>
      <c r="C86" s="221"/>
      <c r="D86" s="221"/>
      <c r="E86" s="221"/>
      <c r="F86" s="221"/>
      <c r="G86" s="222"/>
      <c r="H86" s="43" t="s">
        <v>71</v>
      </c>
      <c r="I86" s="43" t="s">
        <v>52</v>
      </c>
      <c r="J86" s="16"/>
      <c r="K86" s="16"/>
    </row>
    <row r="87" spans="1:15" ht="15" customHeight="1" x14ac:dyDescent="0.25">
      <c r="A87" s="27" t="s">
        <v>30</v>
      </c>
      <c r="B87" s="63" t="s">
        <v>178</v>
      </c>
      <c r="C87" s="64"/>
      <c r="D87" s="64"/>
      <c r="E87" s="64"/>
      <c r="F87" s="64"/>
      <c r="G87" s="64"/>
      <c r="H87" s="56">
        <f>(1/12+1/12+1/36)/12</f>
        <v>1.6203703703703703E-2</v>
      </c>
      <c r="I87" s="34">
        <f>H87*$H$34</f>
        <v>86.573861111111114</v>
      </c>
      <c r="J87" s="16"/>
      <c r="K87" s="16"/>
      <c r="L87" s="55"/>
    </row>
    <row r="88" spans="1:15" ht="15" customHeight="1" x14ac:dyDescent="0.25">
      <c r="A88" s="156" t="s">
        <v>32</v>
      </c>
      <c r="B88" s="157" t="s">
        <v>117</v>
      </c>
      <c r="C88" s="158"/>
      <c r="D88" s="158"/>
      <c r="E88" s="158"/>
      <c r="F88" s="158"/>
      <c r="G88" s="158"/>
      <c r="H88" s="168">
        <f>(1/30/12)</f>
        <v>2.7777777777777779E-3</v>
      </c>
      <c r="I88" s="170">
        <f t="shared" ref="I88:I92" si="2">H88*$H$34</f>
        <v>14.841233333333333</v>
      </c>
      <c r="J88" s="318"/>
      <c r="K88" s="109"/>
      <c r="L88" s="16"/>
      <c r="M88" s="14"/>
      <c r="O88" s="65"/>
    </row>
    <row r="89" spans="1:15" ht="15" customHeight="1" x14ac:dyDescent="0.25">
      <c r="A89" s="156" t="s">
        <v>35</v>
      </c>
      <c r="B89" s="157" t="s">
        <v>118</v>
      </c>
      <c r="C89" s="158"/>
      <c r="D89" s="158"/>
      <c r="E89" s="158"/>
      <c r="F89" s="158"/>
      <c r="G89" s="158"/>
      <c r="H89" s="168">
        <f>0.0162*0.5*(5/30/12)</f>
        <v>1.1249999999999998E-4</v>
      </c>
      <c r="I89" s="170">
        <f t="shared" si="2"/>
        <v>0.60106994999999996</v>
      </c>
      <c r="J89" s="318"/>
      <c r="K89" s="104"/>
      <c r="L89" s="55"/>
    </row>
    <row r="90" spans="1:15" ht="15" customHeight="1" x14ac:dyDescent="0.25">
      <c r="A90" s="156" t="s">
        <v>37</v>
      </c>
      <c r="B90" s="157" t="s">
        <v>119</v>
      </c>
      <c r="C90" s="158"/>
      <c r="D90" s="158"/>
      <c r="E90" s="158"/>
      <c r="F90" s="158"/>
      <c r="G90" s="158"/>
      <c r="H90" s="168">
        <f>(1/12+1/36)*(4/12)*0.5*0.0162</f>
        <v>2.9999999999999997E-4</v>
      </c>
      <c r="I90" s="170">
        <f t="shared" si="2"/>
        <v>1.6028532</v>
      </c>
      <c r="J90" s="318"/>
      <c r="K90" s="16"/>
      <c r="L90" s="55"/>
      <c r="M90" s="69"/>
    </row>
    <row r="91" spans="1:15" ht="15" customHeight="1" x14ac:dyDescent="0.25">
      <c r="A91" s="156" t="s">
        <v>60</v>
      </c>
      <c r="B91" s="157" t="s">
        <v>120</v>
      </c>
      <c r="C91" s="158"/>
      <c r="D91" s="158"/>
      <c r="E91" s="158"/>
      <c r="F91" s="158"/>
      <c r="G91" s="158"/>
      <c r="H91" s="168">
        <f>(5/30/12)</f>
        <v>1.3888888888888888E-2</v>
      </c>
      <c r="I91" s="170">
        <f t="shared" si="2"/>
        <v>74.206166666666661</v>
      </c>
      <c r="J91" s="318"/>
      <c r="K91" s="16"/>
      <c r="L91" s="16"/>
    </row>
    <row r="92" spans="1:15" ht="15" customHeight="1" x14ac:dyDescent="0.25">
      <c r="A92" s="156" t="s">
        <v>62</v>
      </c>
      <c r="B92" s="157" t="s">
        <v>121</v>
      </c>
      <c r="C92" s="158"/>
      <c r="D92" s="158"/>
      <c r="E92" s="158"/>
      <c r="F92" s="158"/>
      <c r="G92" s="158"/>
      <c r="H92" s="168">
        <f>(15/30/12)*0.0122</f>
        <v>5.0833333333333329E-4</v>
      </c>
      <c r="I92" s="170">
        <f t="shared" si="2"/>
        <v>2.7159456999999998</v>
      </c>
      <c r="J92" s="318"/>
      <c r="K92" s="16"/>
    </row>
    <row r="93" spans="1:15" ht="15" customHeight="1" x14ac:dyDescent="0.25">
      <c r="A93" s="27"/>
      <c r="B93" s="63"/>
      <c r="C93" s="64"/>
      <c r="D93" s="64"/>
      <c r="E93" s="64"/>
      <c r="F93" s="64"/>
      <c r="G93" s="64"/>
      <c r="H93" s="56"/>
      <c r="I93" s="34"/>
      <c r="J93" s="16"/>
      <c r="K93" s="111"/>
    </row>
    <row r="94" spans="1:15" ht="15" customHeight="1" x14ac:dyDescent="0.25">
      <c r="A94" s="27"/>
      <c r="B94" s="63"/>
      <c r="C94" s="64"/>
      <c r="D94" s="64"/>
      <c r="E94" s="64"/>
      <c r="F94" s="64"/>
      <c r="G94" s="64"/>
      <c r="H94" s="56"/>
      <c r="I94" s="34"/>
      <c r="J94" s="16"/>
      <c r="K94" s="110"/>
    </row>
    <row r="95" spans="1:15" ht="15" customHeight="1" x14ac:dyDescent="0.25">
      <c r="A95" s="27"/>
      <c r="B95" s="63"/>
      <c r="C95" s="64"/>
      <c r="D95" s="64"/>
      <c r="E95" s="64"/>
      <c r="F95" s="64"/>
      <c r="G95" s="64"/>
      <c r="H95" s="56"/>
      <c r="I95" s="34"/>
      <c r="J95" s="16"/>
      <c r="K95" s="112"/>
    </row>
    <row r="96" spans="1:15" ht="15" customHeight="1" x14ac:dyDescent="0.25">
      <c r="A96" s="27"/>
      <c r="B96" s="63"/>
      <c r="C96" s="64"/>
      <c r="D96" s="64"/>
      <c r="E96" s="64"/>
      <c r="F96" s="64"/>
      <c r="G96" s="64"/>
      <c r="H96" s="56"/>
      <c r="I96" s="34"/>
      <c r="J96" s="16"/>
      <c r="K96" s="16"/>
    </row>
    <row r="97" spans="1:11" ht="15" customHeight="1" x14ac:dyDescent="0.25">
      <c r="A97" s="27"/>
      <c r="B97" s="239" t="s">
        <v>123</v>
      </c>
      <c r="C97" s="240"/>
      <c r="D97" s="240"/>
      <c r="E97" s="240"/>
      <c r="F97" s="240"/>
      <c r="G97" s="241"/>
      <c r="H97" s="68">
        <f>SUM(H87:H96)</f>
        <v>3.3791203703703705E-2</v>
      </c>
      <c r="I97" s="34"/>
      <c r="J97" s="16"/>
      <c r="K97" s="16"/>
    </row>
    <row r="98" spans="1:11" ht="15" customHeight="1" x14ac:dyDescent="0.25">
      <c r="A98" s="27"/>
      <c r="B98" s="63"/>
      <c r="C98" s="64"/>
      <c r="D98" s="64"/>
      <c r="E98" s="64"/>
      <c r="F98" s="64"/>
      <c r="G98" s="64"/>
      <c r="H98" s="62"/>
      <c r="I98" s="34"/>
      <c r="J98" s="16"/>
      <c r="K98" s="16"/>
    </row>
    <row r="99" spans="1:11" ht="15" customHeight="1" x14ac:dyDescent="0.25">
      <c r="A99" s="27" t="s">
        <v>124</v>
      </c>
      <c r="B99" s="63" t="s">
        <v>125</v>
      </c>
      <c r="C99" s="64"/>
      <c r="D99" s="64"/>
      <c r="E99" s="64"/>
      <c r="F99" s="64"/>
      <c r="G99" s="64"/>
      <c r="H99" s="62">
        <f>H53</f>
        <v>0.34941000000000005</v>
      </c>
      <c r="I99" s="34">
        <f>H99*SUM(I87:I90)</f>
        <v>36.205520937674841</v>
      </c>
      <c r="J99" s="16"/>
      <c r="K99" s="16"/>
    </row>
    <row r="100" spans="1:11" ht="15" customHeight="1" x14ac:dyDescent="0.25">
      <c r="A100" s="239" t="s">
        <v>74</v>
      </c>
      <c r="B100" s="240"/>
      <c r="C100" s="240"/>
      <c r="D100" s="240"/>
      <c r="E100" s="240"/>
      <c r="F100" s="240"/>
      <c r="G100" s="241"/>
      <c r="H100" s="45">
        <f>H97+H98+H99</f>
        <v>0.38320120370370375</v>
      </c>
      <c r="I100" s="44">
        <f>SUM(I87:I96,I98:I99)</f>
        <v>216.74665089878593</v>
      </c>
      <c r="J100" s="16"/>
      <c r="K100" s="16"/>
    </row>
    <row r="101" spans="1:11" ht="15" customHeight="1" x14ac:dyDescent="0.25">
      <c r="A101" s="242"/>
      <c r="B101" s="242"/>
      <c r="C101" s="242"/>
      <c r="D101" s="242"/>
      <c r="E101" s="242"/>
      <c r="F101" s="242"/>
      <c r="G101" s="242"/>
      <c r="H101" s="242"/>
      <c r="I101" s="242"/>
      <c r="J101" s="16"/>
      <c r="K101" s="16"/>
    </row>
    <row r="102" spans="1:11" ht="15" customHeight="1" x14ac:dyDescent="0.25">
      <c r="A102" s="243" t="s">
        <v>126</v>
      </c>
      <c r="B102" s="243"/>
      <c r="C102" s="243"/>
      <c r="D102" s="243"/>
      <c r="E102" s="243"/>
      <c r="F102" s="243"/>
      <c r="G102" s="243"/>
      <c r="H102" s="243"/>
      <c r="I102" s="243"/>
      <c r="J102" s="16"/>
      <c r="K102" s="16"/>
    </row>
    <row r="103" spans="1:11" ht="15" customHeight="1" x14ac:dyDescent="0.25">
      <c r="A103" s="244"/>
      <c r="B103" s="244"/>
      <c r="C103" s="244"/>
      <c r="D103" s="244"/>
      <c r="E103" s="244"/>
      <c r="F103" s="244"/>
      <c r="G103" s="244"/>
      <c r="H103" s="244"/>
      <c r="I103" s="244"/>
      <c r="J103" s="16"/>
      <c r="K103" s="16"/>
    </row>
    <row r="104" spans="1:11" ht="15" customHeight="1" x14ac:dyDescent="0.25">
      <c r="A104" s="42">
        <v>4</v>
      </c>
      <c r="B104" s="96" t="s">
        <v>102</v>
      </c>
      <c r="C104" s="97"/>
      <c r="D104" s="97"/>
      <c r="E104" s="97"/>
      <c r="F104" s="97"/>
      <c r="G104" s="97"/>
      <c r="H104" s="97"/>
      <c r="I104" s="211" t="s">
        <v>52</v>
      </c>
      <c r="J104" s="211"/>
      <c r="K104" s="16"/>
    </row>
    <row r="105" spans="1:11" ht="15" customHeight="1" x14ac:dyDescent="0.25">
      <c r="A105" s="28" t="s">
        <v>115</v>
      </c>
      <c r="B105" s="94" t="s">
        <v>127</v>
      </c>
      <c r="C105" s="95"/>
      <c r="D105" s="95"/>
      <c r="E105" s="95"/>
      <c r="F105" s="95"/>
      <c r="G105" s="95"/>
      <c r="H105" s="95"/>
      <c r="I105" s="210">
        <f>I100</f>
        <v>216.74665089878593</v>
      </c>
      <c r="J105" s="210"/>
      <c r="K105" s="16"/>
    </row>
    <row r="106" spans="1:11" ht="15" customHeight="1" x14ac:dyDescent="0.25">
      <c r="A106" s="61" t="s">
        <v>74</v>
      </c>
      <c r="B106" s="60"/>
      <c r="C106" s="60"/>
      <c r="D106" s="60"/>
      <c r="E106" s="60"/>
      <c r="F106" s="60"/>
      <c r="G106" s="60"/>
      <c r="H106" s="60"/>
      <c r="I106" s="245">
        <f>SUM(I105:J105)</f>
        <v>216.74665089878593</v>
      </c>
      <c r="J106" s="245"/>
      <c r="K106" s="16"/>
    </row>
    <row r="107" spans="1:11" ht="15" customHeight="1" x14ac:dyDescent="0.25">
      <c r="A107" s="236"/>
      <c r="B107" s="236"/>
      <c r="C107" s="236"/>
      <c r="D107" s="236"/>
      <c r="E107" s="236"/>
      <c r="F107" s="236"/>
      <c r="G107" s="236"/>
      <c r="H107" s="236"/>
      <c r="I107" s="236"/>
      <c r="J107" s="16"/>
      <c r="K107" s="16"/>
    </row>
    <row r="108" spans="1:11" ht="15" customHeight="1" x14ac:dyDescent="0.25">
      <c r="A108" s="224" t="s">
        <v>128</v>
      </c>
      <c r="B108" s="225"/>
      <c r="C108" s="225"/>
      <c r="D108" s="225"/>
      <c r="E108" s="225"/>
      <c r="F108" s="225"/>
      <c r="G108" s="225"/>
      <c r="H108" s="225"/>
      <c r="I108" s="226"/>
      <c r="J108" s="16"/>
      <c r="K108" s="16"/>
    </row>
    <row r="109" spans="1:11" ht="15" customHeight="1" x14ac:dyDescent="0.25">
      <c r="A109" s="43">
        <v>5</v>
      </c>
      <c r="B109" s="237" t="s">
        <v>129</v>
      </c>
      <c r="C109" s="237"/>
      <c r="D109" s="237"/>
      <c r="E109" s="237"/>
      <c r="F109" s="237"/>
      <c r="G109" s="237"/>
      <c r="H109" s="238" t="s">
        <v>52</v>
      </c>
      <c r="I109" s="238"/>
      <c r="J109" s="16"/>
      <c r="K109" s="16"/>
    </row>
    <row r="110" spans="1:11" ht="15" customHeight="1" x14ac:dyDescent="0.25">
      <c r="A110" s="28" t="s">
        <v>30</v>
      </c>
      <c r="B110" s="228" t="s">
        <v>130</v>
      </c>
      <c r="C110" s="229"/>
      <c r="D110" s="229"/>
      <c r="E110" s="229"/>
      <c r="F110" s="229"/>
      <c r="G110" s="230"/>
      <c r="H110" s="231">
        <v>0</v>
      </c>
      <c r="I110" s="231"/>
      <c r="J110" s="317"/>
      <c r="K110" s="16"/>
    </row>
    <row r="111" spans="1:11" ht="15" customHeight="1" x14ac:dyDescent="0.25">
      <c r="A111" s="28" t="s">
        <v>32</v>
      </c>
      <c r="B111" s="233" t="s">
        <v>131</v>
      </c>
      <c r="C111" s="234"/>
      <c r="D111" s="234"/>
      <c r="E111" s="234"/>
      <c r="F111" s="234"/>
      <c r="G111" s="235"/>
      <c r="H111" s="231">
        <v>0</v>
      </c>
      <c r="I111" s="231"/>
      <c r="J111" s="317"/>
      <c r="K111" s="16"/>
    </row>
    <row r="112" spans="1:11" ht="15" customHeight="1" x14ac:dyDescent="0.25">
      <c r="A112" s="28" t="s">
        <v>35</v>
      </c>
      <c r="B112" s="228" t="s">
        <v>132</v>
      </c>
      <c r="C112" s="229"/>
      <c r="D112" s="229"/>
      <c r="E112" s="229"/>
      <c r="F112" s="229"/>
      <c r="G112" s="230"/>
      <c r="H112" s="231">
        <v>0</v>
      </c>
      <c r="I112" s="231"/>
      <c r="J112" s="317"/>
      <c r="K112" s="16"/>
    </row>
    <row r="113" spans="1:12" ht="15" customHeight="1" x14ac:dyDescent="0.25">
      <c r="A113" s="211" t="s">
        <v>26</v>
      </c>
      <c r="B113" s="211"/>
      <c r="C113" s="211"/>
      <c r="D113" s="211"/>
      <c r="E113" s="211"/>
      <c r="F113" s="211"/>
      <c r="G113" s="211"/>
      <c r="H113" s="213">
        <f>SUM(H110:I112)</f>
        <v>0</v>
      </c>
      <c r="I113" s="213"/>
      <c r="J113" s="16"/>
      <c r="K113" s="16"/>
    </row>
    <row r="114" spans="1:12" ht="15" customHeight="1" x14ac:dyDescent="0.25">
      <c r="A114" s="223"/>
      <c r="B114" s="223"/>
      <c r="C114" s="223"/>
      <c r="D114" s="223"/>
      <c r="E114" s="223"/>
      <c r="F114" s="223"/>
      <c r="G114" s="223"/>
      <c r="H114" s="223"/>
      <c r="I114" s="223"/>
      <c r="J114" s="16"/>
      <c r="K114" s="16"/>
    </row>
    <row r="115" spans="1:12" ht="15" customHeight="1" x14ac:dyDescent="0.25">
      <c r="A115" s="224" t="s">
        <v>133</v>
      </c>
      <c r="B115" s="225"/>
      <c r="C115" s="225"/>
      <c r="D115" s="225"/>
      <c r="E115" s="225"/>
      <c r="F115" s="225"/>
      <c r="G115" s="225"/>
      <c r="H115" s="225"/>
      <c r="I115" s="226"/>
      <c r="J115" s="16"/>
      <c r="K115" s="16"/>
    </row>
    <row r="116" spans="1:12" ht="15" customHeight="1" x14ac:dyDescent="0.25">
      <c r="A116" s="42">
        <v>6</v>
      </c>
      <c r="B116" s="227" t="s">
        <v>134</v>
      </c>
      <c r="C116" s="227"/>
      <c r="D116" s="227"/>
      <c r="E116" s="227"/>
      <c r="F116" s="227"/>
      <c r="G116" s="227"/>
      <c r="H116" s="42" t="s">
        <v>71</v>
      </c>
      <c r="I116" s="42" t="s">
        <v>52</v>
      </c>
      <c r="J116" s="16"/>
      <c r="K116" s="16"/>
    </row>
    <row r="117" spans="1:12" ht="15" customHeight="1" x14ac:dyDescent="0.25">
      <c r="A117" s="159" t="s">
        <v>30</v>
      </c>
      <c r="B117" s="216" t="s">
        <v>135</v>
      </c>
      <c r="C117" s="216"/>
      <c r="D117" s="216"/>
      <c r="E117" s="216"/>
      <c r="F117" s="216"/>
      <c r="G117" s="216"/>
      <c r="H117" s="171">
        <v>1.4999999999999999E-2</v>
      </c>
      <c r="I117" s="172">
        <f>H117*$H$133</f>
        <v>144.93289628412677</v>
      </c>
      <c r="J117" s="154"/>
      <c r="K117" s="106"/>
      <c r="L117" s="107"/>
    </row>
    <row r="118" spans="1:12" ht="15" customHeight="1" x14ac:dyDescent="0.25">
      <c r="A118" s="159" t="s">
        <v>32</v>
      </c>
      <c r="B118" s="216" t="s">
        <v>136</v>
      </c>
      <c r="C118" s="216"/>
      <c r="D118" s="216"/>
      <c r="E118" s="216"/>
      <c r="F118" s="216"/>
      <c r="G118" s="216"/>
      <c r="H118" s="171">
        <v>2.1000000000000001E-2</v>
      </c>
      <c r="I118" s="172">
        <f>H118*(I117+H133)</f>
        <v>205.94964561974413</v>
      </c>
      <c r="J118" s="154"/>
      <c r="K118" s="16"/>
      <c r="L118" s="107"/>
    </row>
    <row r="119" spans="1:12" ht="15" customHeight="1" x14ac:dyDescent="0.25">
      <c r="A119" s="28" t="s">
        <v>35</v>
      </c>
      <c r="B119" s="209" t="s">
        <v>137</v>
      </c>
      <c r="C119" s="209"/>
      <c r="D119" s="209"/>
      <c r="E119" s="209"/>
      <c r="F119" s="209"/>
      <c r="G119" s="209"/>
      <c r="H119" s="38">
        <f>SUM(H120:H122)</f>
        <v>8.6499999999999994E-2</v>
      </c>
      <c r="I119" s="105">
        <f>((H133+I117+I118)/(1-H119))*H119</f>
        <v>948.14563960570968</v>
      </c>
      <c r="J119" s="16"/>
      <c r="K119" s="16"/>
      <c r="L119" s="107"/>
    </row>
    <row r="120" spans="1:12" ht="15" customHeight="1" x14ac:dyDescent="0.25">
      <c r="A120" s="217" t="s">
        <v>138</v>
      </c>
      <c r="B120" s="217"/>
      <c r="C120" s="218" t="s">
        <v>139</v>
      </c>
      <c r="D120" s="160" t="s">
        <v>140</v>
      </c>
      <c r="E120" s="161"/>
      <c r="F120" s="161"/>
      <c r="G120" s="162"/>
      <c r="H120" s="171">
        <v>6.4999999999999997E-3</v>
      </c>
      <c r="I120" s="172">
        <f>((H133+I117+I118)/(1-H119))*H120</f>
        <v>71.247938236267203</v>
      </c>
      <c r="J120" s="154"/>
      <c r="K120" s="113"/>
      <c r="L120" s="107"/>
    </row>
    <row r="121" spans="1:12" ht="15" customHeight="1" x14ac:dyDescent="0.25">
      <c r="A121" s="217" t="s">
        <v>141</v>
      </c>
      <c r="B121" s="217"/>
      <c r="C121" s="219"/>
      <c r="D121" s="160" t="s">
        <v>142</v>
      </c>
      <c r="E121" s="161"/>
      <c r="F121" s="161"/>
      <c r="G121" s="162"/>
      <c r="H121" s="171">
        <v>0.03</v>
      </c>
      <c r="I121" s="172">
        <f>((H133+I117+I118)/(1-H119))*H121</f>
        <v>328.83663801354095</v>
      </c>
      <c r="J121" s="154"/>
      <c r="K121" s="16"/>
      <c r="L121" s="107"/>
    </row>
    <row r="122" spans="1:12" ht="15" customHeight="1" x14ac:dyDescent="0.25">
      <c r="A122" s="232" t="s">
        <v>143</v>
      </c>
      <c r="B122" s="232"/>
      <c r="C122" s="39" t="s">
        <v>144</v>
      </c>
      <c r="D122" s="29" t="s">
        <v>145</v>
      </c>
      <c r="E122" s="30"/>
      <c r="F122" s="30"/>
      <c r="G122" s="32"/>
      <c r="H122" s="38">
        <v>0.05</v>
      </c>
      <c r="I122" s="105">
        <f>((H133+I117+I118)/(1-H119))*H122</f>
        <v>548.06106335590164</v>
      </c>
      <c r="J122" s="16"/>
      <c r="K122" s="16"/>
      <c r="L122" s="107"/>
    </row>
    <row r="123" spans="1:12" ht="15" customHeight="1" x14ac:dyDescent="0.25">
      <c r="A123" s="211" t="s">
        <v>26</v>
      </c>
      <c r="B123" s="211"/>
      <c r="C123" s="211"/>
      <c r="D123" s="211"/>
      <c r="E123" s="211"/>
      <c r="F123" s="211"/>
      <c r="G123" s="211"/>
      <c r="H123" s="41">
        <f>H119+H118+H117</f>
        <v>0.1225</v>
      </c>
      <c r="I123" s="40">
        <f>SUM(I117:I119)</f>
        <v>1299.0281815095805</v>
      </c>
      <c r="J123" s="16"/>
      <c r="K123" s="16"/>
    </row>
    <row r="124" spans="1:12" ht="15" customHeight="1" x14ac:dyDescent="0.25">
      <c r="A124" s="208"/>
      <c r="B124" s="208"/>
      <c r="C124" s="208"/>
      <c r="D124" s="208"/>
      <c r="E124" s="208"/>
      <c r="F124" s="208"/>
      <c r="G124" s="208"/>
      <c r="H124" s="208"/>
      <c r="I124" s="208"/>
      <c r="J124" s="16"/>
      <c r="K124" s="16"/>
    </row>
    <row r="125" spans="1:12" ht="15" customHeight="1" x14ac:dyDescent="0.25">
      <c r="A125" s="214" t="s">
        <v>146</v>
      </c>
      <c r="B125" s="214"/>
      <c r="C125" s="214"/>
      <c r="D125" s="214"/>
      <c r="E125" s="214"/>
      <c r="F125" s="214"/>
      <c r="G125" s="214"/>
      <c r="H125" s="214"/>
      <c r="I125" s="214"/>
      <c r="J125" s="16"/>
      <c r="K125" s="16"/>
    </row>
    <row r="126" spans="1:12" ht="15" customHeight="1" x14ac:dyDescent="0.25">
      <c r="A126" s="215"/>
      <c r="B126" s="215"/>
      <c r="C126" s="215"/>
      <c r="D126" s="215"/>
      <c r="E126" s="215"/>
      <c r="F126" s="215"/>
      <c r="G126" s="215"/>
      <c r="H126" s="215"/>
      <c r="I126" s="215"/>
      <c r="J126" s="16"/>
      <c r="K126" s="16"/>
    </row>
    <row r="127" spans="1:12" ht="15" customHeight="1" x14ac:dyDescent="0.25">
      <c r="A127" s="211" t="s">
        <v>147</v>
      </c>
      <c r="B127" s="211"/>
      <c r="C127" s="211"/>
      <c r="D127" s="211"/>
      <c r="E127" s="211"/>
      <c r="F127" s="211"/>
      <c r="G127" s="211"/>
      <c r="H127" s="211" t="s">
        <v>52</v>
      </c>
      <c r="I127" s="211"/>
      <c r="J127" s="16"/>
      <c r="K127" s="16"/>
    </row>
    <row r="128" spans="1:12" ht="15" customHeight="1" x14ac:dyDescent="0.25">
      <c r="A128" s="28" t="s">
        <v>30</v>
      </c>
      <c r="B128" s="209" t="s">
        <v>148</v>
      </c>
      <c r="C128" s="209"/>
      <c r="D128" s="209"/>
      <c r="E128" s="209"/>
      <c r="F128" s="209"/>
      <c r="G128" s="209"/>
      <c r="H128" s="210">
        <f>H34</f>
        <v>5342.8440000000001</v>
      </c>
      <c r="I128" s="210"/>
      <c r="J128" s="16"/>
      <c r="K128" s="16"/>
    </row>
    <row r="129" spans="1:11" ht="15" customHeight="1" x14ac:dyDescent="0.25">
      <c r="A129" s="28" t="s">
        <v>32</v>
      </c>
      <c r="B129" s="209" t="s">
        <v>149</v>
      </c>
      <c r="C129" s="209"/>
      <c r="D129" s="209"/>
      <c r="E129" s="209"/>
      <c r="F129" s="209"/>
      <c r="G129" s="209"/>
      <c r="H129" s="210">
        <f>H72</f>
        <v>3754.1767291033329</v>
      </c>
      <c r="I129" s="210"/>
      <c r="J129" s="16"/>
      <c r="K129" s="16"/>
    </row>
    <row r="130" spans="1:11" ht="15" customHeight="1" x14ac:dyDescent="0.25">
      <c r="A130" s="28" t="s">
        <v>35</v>
      </c>
      <c r="B130" s="209" t="s">
        <v>150</v>
      </c>
      <c r="C130" s="209"/>
      <c r="D130" s="209"/>
      <c r="E130" s="209"/>
      <c r="F130" s="209"/>
      <c r="G130" s="209"/>
      <c r="H130" s="210">
        <f>H82</f>
        <v>348.42570560633334</v>
      </c>
      <c r="I130" s="210"/>
      <c r="J130" s="16"/>
      <c r="K130" s="106"/>
    </row>
    <row r="131" spans="1:11" ht="15" customHeight="1" x14ac:dyDescent="0.25">
      <c r="A131" s="28" t="s">
        <v>37</v>
      </c>
      <c r="B131" s="209" t="s">
        <v>151</v>
      </c>
      <c r="C131" s="209"/>
      <c r="D131" s="209"/>
      <c r="E131" s="209"/>
      <c r="F131" s="209"/>
      <c r="G131" s="209"/>
      <c r="H131" s="210">
        <f>I106</f>
        <v>216.74665089878593</v>
      </c>
      <c r="I131" s="210"/>
      <c r="J131" s="16"/>
      <c r="K131" s="16"/>
    </row>
    <row r="132" spans="1:11" ht="15" customHeight="1" x14ac:dyDescent="0.25">
      <c r="A132" s="28" t="s">
        <v>60</v>
      </c>
      <c r="B132" s="209" t="s">
        <v>152</v>
      </c>
      <c r="C132" s="209"/>
      <c r="D132" s="209"/>
      <c r="E132" s="209"/>
      <c r="F132" s="209"/>
      <c r="G132" s="209"/>
      <c r="H132" s="210">
        <f>H113</f>
        <v>0</v>
      </c>
      <c r="I132" s="210"/>
      <c r="J132" s="16"/>
      <c r="K132" s="16"/>
    </row>
    <row r="133" spans="1:11" ht="15" customHeight="1" x14ac:dyDescent="0.25">
      <c r="A133" s="211" t="s">
        <v>153</v>
      </c>
      <c r="B133" s="211"/>
      <c r="C133" s="211"/>
      <c r="D133" s="211"/>
      <c r="E133" s="211"/>
      <c r="F133" s="211"/>
      <c r="G133" s="211"/>
      <c r="H133" s="213">
        <f>SUM(H128:H132)</f>
        <v>9662.1930856084509</v>
      </c>
      <c r="I133" s="213"/>
      <c r="J133" s="16"/>
      <c r="K133" s="16"/>
    </row>
    <row r="134" spans="1:11" ht="15" customHeight="1" x14ac:dyDescent="0.25">
      <c r="A134" s="28" t="s">
        <v>62</v>
      </c>
      <c r="B134" s="209" t="s">
        <v>154</v>
      </c>
      <c r="C134" s="209"/>
      <c r="D134" s="209"/>
      <c r="E134" s="209"/>
      <c r="F134" s="209"/>
      <c r="G134" s="209"/>
      <c r="H134" s="210">
        <f>I123</f>
        <v>1299.0281815095805</v>
      </c>
      <c r="I134" s="210"/>
      <c r="J134" s="16"/>
      <c r="K134" s="16"/>
    </row>
    <row r="135" spans="1:11" ht="15" customHeight="1" x14ac:dyDescent="0.25">
      <c r="A135" s="211" t="s">
        <v>155</v>
      </c>
      <c r="B135" s="211"/>
      <c r="C135" s="211"/>
      <c r="D135" s="211"/>
      <c r="E135" s="211"/>
      <c r="F135" s="211"/>
      <c r="G135" s="211"/>
      <c r="H135" s="212">
        <f>(H133+H134)</f>
        <v>10961.221267118031</v>
      </c>
      <c r="I135" s="212"/>
      <c r="J135" s="16"/>
      <c r="K135" s="16"/>
    </row>
    <row r="136" spans="1:11" ht="12.75" customHeight="1" x14ac:dyDescent="0.25">
      <c r="A136" s="208"/>
      <c r="B136" s="208"/>
      <c r="C136" s="208"/>
      <c r="D136" s="208"/>
      <c r="E136" s="208"/>
      <c r="F136" s="208"/>
      <c r="G136" s="208"/>
      <c r="H136" s="208"/>
      <c r="I136" s="208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156</v>
      </c>
      <c r="C139" s="12">
        <v>4.1999999999999997E-3</v>
      </c>
    </row>
    <row r="140" spans="1:11" ht="15" hidden="1" customHeight="1" x14ac:dyDescent="0.25">
      <c r="B140" s="13" t="s">
        <v>136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4.25" customHeight="1" x14ac:dyDescent="0.25"/>
    <row r="145" spans="1:11" ht="15" customHeight="1" x14ac:dyDescent="0.25">
      <c r="K145" s="49"/>
    </row>
    <row r="146" spans="1:11" ht="15" customHeight="1" x14ac:dyDescent="0.25">
      <c r="A146" s="214" t="s">
        <v>157</v>
      </c>
      <c r="B146" s="214"/>
      <c r="C146" s="214"/>
      <c r="D146" s="214"/>
      <c r="E146" s="214"/>
      <c r="F146" s="214"/>
      <c r="G146" s="214"/>
      <c r="H146" s="214"/>
      <c r="I146" s="214"/>
    </row>
    <row r="147" spans="1:11" ht="15" customHeight="1" x14ac:dyDescent="0.25">
      <c r="A147" s="98"/>
      <c r="B147" s="98"/>
      <c r="C147" s="98"/>
      <c r="D147" s="98"/>
      <c r="E147" s="98"/>
      <c r="F147" s="98"/>
      <c r="G147" s="98"/>
      <c r="H147" s="98"/>
      <c r="I147" s="98"/>
    </row>
    <row r="148" spans="1:11" ht="15" customHeight="1" x14ac:dyDescent="0.25">
      <c r="A148" s="211" t="s">
        <v>158</v>
      </c>
      <c r="B148" s="211"/>
      <c r="C148" s="211"/>
      <c r="D148" s="211"/>
      <c r="E148" s="211"/>
      <c r="F148" s="211"/>
      <c r="G148" s="211"/>
      <c r="H148" s="211" t="s">
        <v>52</v>
      </c>
      <c r="I148" s="211"/>
      <c r="J148" s="16"/>
      <c r="K148" s="16"/>
    </row>
    <row r="149" spans="1:11" ht="15" customHeight="1" x14ac:dyDescent="0.25">
      <c r="A149" s="28" t="s">
        <v>30</v>
      </c>
      <c r="B149" s="209" t="s">
        <v>159</v>
      </c>
      <c r="C149" s="209"/>
      <c r="D149" s="209"/>
      <c r="E149" s="209"/>
      <c r="F149" s="209"/>
      <c r="G149" s="209"/>
      <c r="H149" s="210">
        <f>I39</f>
        <v>445.23699999999997</v>
      </c>
      <c r="I149" s="210"/>
      <c r="J149" s="16"/>
      <c r="K149" s="16"/>
    </row>
    <row r="150" spans="1:11" ht="15" customHeight="1" x14ac:dyDescent="0.25">
      <c r="A150" s="28" t="s">
        <v>32</v>
      </c>
      <c r="B150" s="209" t="s">
        <v>181</v>
      </c>
      <c r="C150" s="209"/>
      <c r="D150" s="209"/>
      <c r="E150" s="209"/>
      <c r="F150" s="209"/>
      <c r="G150" s="209"/>
      <c r="H150" s="210">
        <f>I40</f>
        <v>593.64933333333329</v>
      </c>
      <c r="I150" s="210"/>
      <c r="J150" s="16"/>
      <c r="K150" s="16"/>
    </row>
    <row r="151" spans="1:11" ht="15" customHeight="1" x14ac:dyDescent="0.25">
      <c r="A151" s="28" t="s">
        <v>35</v>
      </c>
      <c r="B151" s="209" t="s">
        <v>160</v>
      </c>
      <c r="C151" s="209"/>
      <c r="D151" s="209"/>
      <c r="E151" s="209"/>
      <c r="F151" s="209"/>
      <c r="G151" s="209"/>
      <c r="H151" s="210">
        <f>H82</f>
        <v>348.42570560633334</v>
      </c>
      <c r="I151" s="210"/>
      <c r="J151" s="16"/>
      <c r="K151" s="16"/>
    </row>
    <row r="152" spans="1:11" ht="15" customHeight="1" x14ac:dyDescent="0.25">
      <c r="A152" s="28" t="s">
        <v>37</v>
      </c>
      <c r="B152" s="209" t="s">
        <v>176</v>
      </c>
      <c r="C152" s="209"/>
      <c r="D152" s="209"/>
      <c r="E152" s="209"/>
      <c r="F152" s="209"/>
      <c r="G152" s="209"/>
      <c r="H152" s="210">
        <f>I100</f>
        <v>216.74665089878593</v>
      </c>
      <c r="I152" s="210"/>
      <c r="J152" s="16"/>
      <c r="K152" s="16"/>
    </row>
    <row r="153" spans="1:11" ht="15" customHeight="1" x14ac:dyDescent="0.25">
      <c r="A153" s="211" t="s">
        <v>161</v>
      </c>
      <c r="B153" s="211"/>
      <c r="C153" s="211"/>
      <c r="D153" s="211"/>
      <c r="E153" s="211"/>
      <c r="F153" s="211"/>
      <c r="G153" s="211"/>
      <c r="H153" s="212">
        <f>SUM(H149:I152)</f>
        <v>1604.0586898384527</v>
      </c>
      <c r="I153" s="212"/>
      <c r="J153" s="16"/>
      <c r="K153" s="16"/>
    </row>
  </sheetData>
  <mergeCells count="176">
    <mergeCell ref="J110:J112"/>
    <mergeCell ref="J88:J92"/>
    <mergeCell ref="J76:J81"/>
    <mergeCell ref="H153:I153"/>
    <mergeCell ref="B152:G152"/>
    <mergeCell ref="A153:G153"/>
    <mergeCell ref="A146:I146"/>
    <mergeCell ref="H148:I148"/>
    <mergeCell ref="B149:G149"/>
    <mergeCell ref="H149:I149"/>
    <mergeCell ref="B150:G150"/>
    <mergeCell ref="H150:I150"/>
    <mergeCell ref="B151:G151"/>
    <mergeCell ref="H151:I151"/>
    <mergeCell ref="H152:I152"/>
    <mergeCell ref="A148:G148"/>
    <mergeCell ref="A84:I84"/>
    <mergeCell ref="A85:I85"/>
    <mergeCell ref="I104:J104"/>
    <mergeCell ref="I105:J105"/>
    <mergeCell ref="I106:J106"/>
    <mergeCell ref="A101:I101"/>
    <mergeCell ref="A102:I102"/>
    <mergeCell ref="A103:I10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21:G21"/>
    <mergeCell ref="B27:G27"/>
    <mergeCell ref="F29:G29"/>
    <mergeCell ref="B23:G23"/>
    <mergeCell ref="H23:I23"/>
    <mergeCell ref="A24:I24"/>
    <mergeCell ref="A25:I25"/>
    <mergeCell ref="B26:G26"/>
    <mergeCell ref="B32:G32"/>
    <mergeCell ref="B33:G33"/>
    <mergeCell ref="B30:G30"/>
    <mergeCell ref="B31:G31"/>
    <mergeCell ref="H26:I26"/>
    <mergeCell ref="H29:I29"/>
    <mergeCell ref="H28:I28"/>
    <mergeCell ref="H27:I27"/>
    <mergeCell ref="H31:I31"/>
    <mergeCell ref="H30:I30"/>
    <mergeCell ref="H33:I33"/>
    <mergeCell ref="H32:I32"/>
    <mergeCell ref="B38:G38"/>
    <mergeCell ref="B39:G39"/>
    <mergeCell ref="B40:G40"/>
    <mergeCell ref="A42:I42"/>
    <mergeCell ref="A43:I43"/>
    <mergeCell ref="A34:G34"/>
    <mergeCell ref="A35:I35"/>
    <mergeCell ref="A36:I36"/>
    <mergeCell ref="A37:I37"/>
    <mergeCell ref="H34:I34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56:G56"/>
    <mergeCell ref="H56:I56"/>
    <mergeCell ref="A57:A58"/>
    <mergeCell ref="B57:B58"/>
    <mergeCell ref="H57:I57"/>
    <mergeCell ref="H58:I5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69:G69"/>
    <mergeCell ref="H69:I69"/>
    <mergeCell ref="B70:G70"/>
    <mergeCell ref="H70:I70"/>
    <mergeCell ref="A65:I65"/>
    <mergeCell ref="A66:I66"/>
    <mergeCell ref="A67:I67"/>
    <mergeCell ref="B68:G68"/>
    <mergeCell ref="H68:I68"/>
    <mergeCell ref="H82:I82"/>
    <mergeCell ref="A83:I83"/>
    <mergeCell ref="A73:I73"/>
    <mergeCell ref="A74:I74"/>
    <mergeCell ref="B71:G71"/>
    <mergeCell ref="H71:I71"/>
    <mergeCell ref="A72:G72"/>
    <mergeCell ref="H72:I72"/>
    <mergeCell ref="B86:G86"/>
    <mergeCell ref="A113:G113"/>
    <mergeCell ref="H113:I113"/>
    <mergeCell ref="A114:I114"/>
    <mergeCell ref="A115:I115"/>
    <mergeCell ref="B116:G116"/>
    <mergeCell ref="B112:G112"/>
    <mergeCell ref="H112:I112"/>
    <mergeCell ref="A122:B122"/>
    <mergeCell ref="B111:G111"/>
    <mergeCell ref="H111:I111"/>
    <mergeCell ref="A107:I107"/>
    <mergeCell ref="A108:I108"/>
    <mergeCell ref="B109:G109"/>
    <mergeCell ref="H109:I109"/>
    <mergeCell ref="B110:G110"/>
    <mergeCell ref="H110:I110"/>
    <mergeCell ref="B97:G97"/>
    <mergeCell ref="A100:G100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</mergeCells>
  <dataValidations count="1">
    <dataValidation allowBlank="1" sqref="A1 A125" xr:uid="{DC1B0AA0-B6A5-430D-8504-E7653CA6C19D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49EAB-3E7B-4BC6-9DE6-4B4E11B144C5}">
  <sheetPr>
    <tabColor theme="8" tint="0.39997558519241921"/>
  </sheetPr>
  <dimension ref="A1:P152"/>
  <sheetViews>
    <sheetView showGridLines="0" zoomScaleNormal="100" zoomScaleSheetLayoutView="100" workbookViewId="0">
      <selection activeCell="H47" sqref="H47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12.7109375" style="6" bestFit="1" customWidth="1"/>
    <col min="12" max="12" width="10" style="6" bestFit="1" customWidth="1"/>
    <col min="13" max="13" width="10.5703125" style="6" bestFit="1" customWidth="1"/>
    <col min="14" max="15" width="9.140625" style="6"/>
    <col min="16" max="16" width="10" style="6" bestFit="1" customWidth="1"/>
    <col min="17" max="16384" width="9.140625" style="6"/>
  </cols>
  <sheetData>
    <row r="1" spans="1:10" ht="15" customHeight="1" x14ac:dyDescent="0.25">
      <c r="A1" s="304" t="s">
        <v>27</v>
      </c>
      <c r="B1" s="304"/>
      <c r="C1" s="304"/>
      <c r="D1" s="304"/>
      <c r="E1" s="304"/>
      <c r="F1" s="304"/>
      <c r="G1" s="304"/>
      <c r="H1" s="304"/>
      <c r="I1" s="304"/>
      <c r="J1" s="16"/>
    </row>
    <row r="2" spans="1:10" ht="15" customHeight="1" x14ac:dyDescent="0.25">
      <c r="A2" s="242"/>
      <c r="B2" s="242"/>
      <c r="C2" s="242"/>
      <c r="D2" s="242"/>
      <c r="E2" s="242"/>
      <c r="F2" s="242"/>
      <c r="G2" s="242"/>
      <c r="H2" s="242"/>
      <c r="I2" s="242"/>
      <c r="J2" s="16"/>
    </row>
    <row r="3" spans="1:10" ht="15" customHeight="1" x14ac:dyDescent="0.25">
      <c r="A3" s="19"/>
      <c r="B3" s="20" t="s">
        <v>28</v>
      </c>
      <c r="C3" s="305" t="s">
        <v>255</v>
      </c>
      <c r="D3" s="305"/>
      <c r="E3" s="305"/>
      <c r="F3" s="305"/>
      <c r="G3" s="305"/>
      <c r="H3" s="305"/>
      <c r="I3" s="305"/>
      <c r="J3" s="16"/>
    </row>
    <row r="4" spans="1:10" ht="15" customHeight="1" x14ac:dyDescent="0.25">
      <c r="A4" s="19"/>
      <c r="B4" s="21" t="s">
        <v>256</v>
      </c>
      <c r="C4" s="306"/>
      <c r="D4" s="306"/>
      <c r="E4" s="21"/>
      <c r="F4" s="21"/>
      <c r="G4" s="21"/>
      <c r="H4" s="21"/>
      <c r="I4" s="21"/>
      <c r="J4" s="16"/>
    </row>
    <row r="5" spans="1:10" ht="15" customHeight="1" x14ac:dyDescent="0.25">
      <c r="A5" s="19"/>
      <c r="B5" s="20" t="s">
        <v>257</v>
      </c>
      <c r="C5" s="22"/>
      <c r="D5" s="21"/>
      <c r="E5" s="21"/>
      <c r="F5" s="21"/>
      <c r="G5" s="21"/>
      <c r="H5" s="21"/>
      <c r="I5" s="21"/>
      <c r="J5" s="16"/>
    </row>
    <row r="6" spans="1:10" ht="4.5" customHeight="1" x14ac:dyDescent="0.25">
      <c r="A6" s="242"/>
      <c r="B6" s="242"/>
      <c r="C6" s="242"/>
      <c r="D6" s="242"/>
      <c r="E6" s="242"/>
      <c r="F6" s="242"/>
      <c r="G6" s="242"/>
      <c r="H6" s="242"/>
      <c r="I6" s="242"/>
      <c r="J6" s="16"/>
    </row>
    <row r="7" spans="1:10" ht="15" customHeight="1" x14ac:dyDescent="0.25">
      <c r="A7" s="303" t="s">
        <v>29</v>
      </c>
      <c r="B7" s="303"/>
      <c r="C7" s="303"/>
      <c r="D7" s="303"/>
      <c r="E7" s="303"/>
      <c r="F7" s="303"/>
      <c r="G7" s="303"/>
      <c r="H7" s="303"/>
      <c r="I7" s="303"/>
      <c r="J7" s="16"/>
    </row>
    <row r="8" spans="1:10" ht="15" customHeight="1" x14ac:dyDescent="0.25">
      <c r="A8" s="23" t="s">
        <v>30</v>
      </c>
      <c r="B8" s="279" t="s">
        <v>31</v>
      </c>
      <c r="C8" s="279"/>
      <c r="D8" s="279"/>
      <c r="E8" s="279"/>
      <c r="F8" s="279"/>
      <c r="G8" s="309">
        <v>45439</v>
      </c>
      <c r="H8" s="307"/>
      <c r="I8" s="307"/>
      <c r="J8" s="16"/>
    </row>
    <row r="9" spans="1:10" ht="15" customHeight="1" x14ac:dyDescent="0.25">
      <c r="A9" s="23" t="s">
        <v>32</v>
      </c>
      <c r="B9" s="279" t="s">
        <v>33</v>
      </c>
      <c r="C9" s="279"/>
      <c r="D9" s="279"/>
      <c r="E9" s="279"/>
      <c r="F9" s="279"/>
      <c r="G9" s="310" t="s">
        <v>34</v>
      </c>
      <c r="H9" s="311"/>
      <c r="I9" s="312"/>
      <c r="J9" s="16"/>
    </row>
    <row r="10" spans="1:10" ht="15" customHeight="1" x14ac:dyDescent="0.25">
      <c r="A10" s="24" t="s">
        <v>35</v>
      </c>
      <c r="B10" s="313" t="s">
        <v>36</v>
      </c>
      <c r="C10" s="314"/>
      <c r="D10" s="314"/>
      <c r="E10" s="314"/>
      <c r="F10" s="314"/>
      <c r="G10" s="307" t="s">
        <v>250</v>
      </c>
      <c r="H10" s="307"/>
      <c r="I10" s="307"/>
      <c r="J10" s="16"/>
    </row>
    <row r="11" spans="1:10" ht="15" customHeight="1" x14ac:dyDescent="0.25">
      <c r="A11" s="23" t="s">
        <v>37</v>
      </c>
      <c r="B11" s="25" t="s">
        <v>38</v>
      </c>
      <c r="C11" s="26"/>
      <c r="D11" s="26"/>
      <c r="E11" s="26"/>
      <c r="F11" s="26"/>
      <c r="G11" s="307">
        <v>3</v>
      </c>
      <c r="H11" s="307"/>
      <c r="I11" s="307"/>
      <c r="J11" s="16"/>
    </row>
    <row r="12" spans="1:10" ht="15" customHeight="1" x14ac:dyDescent="0.25">
      <c r="A12" s="303" t="s">
        <v>39</v>
      </c>
      <c r="B12" s="303"/>
      <c r="C12" s="303"/>
      <c r="D12" s="303"/>
      <c r="E12" s="303"/>
      <c r="F12" s="303"/>
      <c r="G12" s="303"/>
      <c r="H12" s="303"/>
      <c r="I12" s="303"/>
      <c r="J12" s="16"/>
    </row>
    <row r="13" spans="1:10" ht="15" customHeight="1" x14ac:dyDescent="0.25">
      <c r="A13" s="23">
        <v>1</v>
      </c>
      <c r="B13" s="279" t="s">
        <v>40</v>
      </c>
      <c r="C13" s="279"/>
      <c r="D13" s="279"/>
      <c r="E13" s="279"/>
      <c r="F13" s="279"/>
      <c r="G13" s="279"/>
      <c r="H13" s="307" t="s">
        <v>4</v>
      </c>
      <c r="I13" s="307"/>
      <c r="J13" s="16"/>
    </row>
    <row r="14" spans="1:10" ht="15" customHeight="1" x14ac:dyDescent="0.25">
      <c r="A14" s="23">
        <v>2</v>
      </c>
      <c r="B14" s="279" t="s">
        <v>41</v>
      </c>
      <c r="C14" s="279"/>
      <c r="D14" s="279"/>
      <c r="E14" s="279"/>
      <c r="F14" s="279"/>
      <c r="G14" s="279"/>
      <c r="H14" s="308">
        <v>1</v>
      </c>
      <c r="I14" s="308"/>
      <c r="J14" s="16"/>
    </row>
    <row r="15" spans="1:10" ht="15" customHeight="1" x14ac:dyDescent="0.25">
      <c r="A15" s="23">
        <v>3</v>
      </c>
      <c r="B15" s="25" t="s">
        <v>42</v>
      </c>
      <c r="C15" s="302" t="s">
        <v>11</v>
      </c>
      <c r="D15" s="302"/>
      <c r="E15" s="302"/>
      <c r="F15" s="302"/>
      <c r="G15" s="302"/>
      <c r="H15" s="302"/>
      <c r="I15" s="302"/>
      <c r="J15" s="16"/>
    </row>
    <row r="16" spans="1:10" ht="15" customHeight="1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16"/>
    </row>
    <row r="17" spans="1:13" ht="15" customHeight="1" x14ac:dyDescent="0.25">
      <c r="A17" s="303" t="s">
        <v>43</v>
      </c>
      <c r="B17" s="303"/>
      <c r="C17" s="303"/>
      <c r="D17" s="303"/>
      <c r="E17" s="303"/>
      <c r="F17" s="303"/>
      <c r="G17" s="303"/>
      <c r="H17" s="303"/>
      <c r="I17" s="303"/>
      <c r="J17" s="16"/>
    </row>
    <row r="18" spans="1:13" ht="15" customHeight="1" x14ac:dyDescent="0.25">
      <c r="A18" s="238" t="s">
        <v>44</v>
      </c>
      <c r="B18" s="238"/>
      <c r="C18" s="238"/>
      <c r="D18" s="238"/>
      <c r="E18" s="238"/>
      <c r="F18" s="238"/>
      <c r="G18" s="238"/>
      <c r="H18" s="238"/>
      <c r="I18" s="238"/>
      <c r="J18" s="16"/>
    </row>
    <row r="19" spans="1:13" x14ac:dyDescent="0.25">
      <c r="A19" s="27">
        <v>1</v>
      </c>
      <c r="B19" s="268" t="s">
        <v>45</v>
      </c>
      <c r="C19" s="268"/>
      <c r="D19" s="268"/>
      <c r="E19" s="268"/>
      <c r="F19" s="268"/>
      <c r="G19" s="268"/>
      <c r="H19" s="300" t="s">
        <v>251</v>
      </c>
      <c r="I19" s="301"/>
      <c r="J19" s="16"/>
    </row>
    <row r="20" spans="1:13" ht="15" customHeight="1" x14ac:dyDescent="0.25">
      <c r="A20" s="27">
        <v>2</v>
      </c>
      <c r="B20" s="268" t="s">
        <v>46</v>
      </c>
      <c r="C20" s="268"/>
      <c r="D20" s="268"/>
      <c r="E20" s="268"/>
      <c r="F20" s="268"/>
      <c r="G20" s="268"/>
      <c r="H20" s="315" t="s">
        <v>253</v>
      </c>
      <c r="I20" s="316"/>
      <c r="J20" s="16"/>
    </row>
    <row r="21" spans="1:13" ht="15" customHeight="1" x14ac:dyDescent="0.25">
      <c r="A21" s="156">
        <v>3</v>
      </c>
      <c r="B21" s="272" t="s">
        <v>47</v>
      </c>
      <c r="C21" s="272"/>
      <c r="D21" s="272"/>
      <c r="E21" s="272"/>
      <c r="F21" s="272"/>
      <c r="G21" s="272"/>
      <c r="H21" s="298">
        <v>2485.9</v>
      </c>
      <c r="I21" s="299"/>
      <c r="J21" s="16"/>
    </row>
    <row r="22" spans="1:13" x14ac:dyDescent="0.25">
      <c r="A22" s="27">
        <v>4</v>
      </c>
      <c r="B22" s="268" t="s">
        <v>48</v>
      </c>
      <c r="C22" s="268"/>
      <c r="D22" s="268"/>
      <c r="E22" s="268"/>
      <c r="F22" s="268"/>
      <c r="G22" s="268"/>
      <c r="H22" s="300"/>
      <c r="I22" s="301"/>
      <c r="J22" s="16"/>
    </row>
    <row r="23" spans="1:13" ht="15" customHeight="1" x14ac:dyDescent="0.25">
      <c r="A23" s="27">
        <v>5</v>
      </c>
      <c r="B23" s="268" t="s">
        <v>49</v>
      </c>
      <c r="C23" s="268"/>
      <c r="D23" s="268"/>
      <c r="E23" s="268"/>
      <c r="F23" s="268"/>
      <c r="G23" s="268"/>
      <c r="H23" s="282" t="s">
        <v>182</v>
      </c>
      <c r="I23" s="283"/>
      <c r="J23" s="16"/>
    </row>
    <row r="24" spans="1:13" ht="1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16"/>
    </row>
    <row r="25" spans="1:13" ht="15" customHeight="1" x14ac:dyDescent="0.25">
      <c r="A25" s="224" t="s">
        <v>50</v>
      </c>
      <c r="B25" s="225"/>
      <c r="C25" s="225"/>
      <c r="D25" s="225"/>
      <c r="E25" s="225"/>
      <c r="F25" s="225"/>
      <c r="G25" s="225"/>
      <c r="H25" s="225"/>
      <c r="I25" s="226"/>
      <c r="J25" s="16"/>
      <c r="L25" s="49"/>
    </row>
    <row r="26" spans="1:13" ht="15" customHeight="1" x14ac:dyDescent="0.25">
      <c r="A26" s="43">
        <v>1</v>
      </c>
      <c r="B26" s="237" t="s">
        <v>51</v>
      </c>
      <c r="C26" s="237"/>
      <c r="D26" s="237"/>
      <c r="E26" s="237"/>
      <c r="F26" s="237"/>
      <c r="G26" s="237"/>
      <c r="H26" s="321" t="s">
        <v>52</v>
      </c>
      <c r="I26" s="321"/>
      <c r="J26" s="16"/>
      <c r="L26" s="49"/>
    </row>
    <row r="27" spans="1:13" ht="15" customHeight="1" x14ac:dyDescent="0.25">
      <c r="A27" s="27" t="s">
        <v>30</v>
      </c>
      <c r="B27" s="279" t="s">
        <v>53</v>
      </c>
      <c r="C27" s="279"/>
      <c r="D27" s="279"/>
      <c r="E27" s="279"/>
      <c r="F27" s="279"/>
      <c r="G27" s="279"/>
      <c r="H27" s="320">
        <f>H21</f>
        <v>2485.9</v>
      </c>
      <c r="I27" s="320"/>
      <c r="J27" s="16"/>
    </row>
    <row r="28" spans="1:13" ht="15" customHeight="1" x14ac:dyDescent="0.25">
      <c r="A28" s="28" t="s">
        <v>32</v>
      </c>
      <c r="B28" s="29" t="s">
        <v>54</v>
      </c>
      <c r="C28" s="30"/>
      <c r="D28" s="31" t="s">
        <v>55</v>
      </c>
      <c r="E28" s="31" t="s">
        <v>56</v>
      </c>
      <c r="F28" s="30"/>
      <c r="G28" s="32"/>
      <c r="H28" s="320">
        <f>IF(E28="N",0,H27*0.3)</f>
        <v>745.77</v>
      </c>
      <c r="I28" s="320"/>
      <c r="J28" s="16"/>
    </row>
    <row r="29" spans="1:13" ht="15" customHeight="1" x14ac:dyDescent="0.25">
      <c r="A29" s="28" t="s">
        <v>35</v>
      </c>
      <c r="B29" s="29" t="s">
        <v>57</v>
      </c>
      <c r="C29" s="30"/>
      <c r="D29" s="31" t="s">
        <v>55</v>
      </c>
      <c r="E29" s="31" t="s">
        <v>58</v>
      </c>
      <c r="F29" s="280"/>
      <c r="G29" s="281"/>
      <c r="H29" s="291"/>
      <c r="I29" s="210"/>
      <c r="J29" s="16"/>
      <c r="M29" s="55"/>
    </row>
    <row r="30" spans="1:13" ht="15" customHeight="1" x14ac:dyDescent="0.25">
      <c r="A30" s="27" t="s">
        <v>37</v>
      </c>
      <c r="B30" s="285" t="s">
        <v>59</v>
      </c>
      <c r="C30" s="286"/>
      <c r="D30" s="286"/>
      <c r="E30" s="286"/>
      <c r="F30" s="286"/>
      <c r="G30" s="287"/>
      <c r="H30" s="210"/>
      <c r="I30" s="210"/>
      <c r="J30" s="16"/>
    </row>
    <row r="31" spans="1:13" ht="15" customHeight="1" x14ac:dyDescent="0.25">
      <c r="A31" s="27" t="s">
        <v>60</v>
      </c>
      <c r="B31" s="285" t="s">
        <v>61</v>
      </c>
      <c r="C31" s="286"/>
      <c r="D31" s="286"/>
      <c r="E31" s="286"/>
      <c r="F31" s="286"/>
      <c r="G31" s="287"/>
      <c r="H31" s="210"/>
      <c r="I31" s="210"/>
      <c r="J31" s="16"/>
    </row>
    <row r="32" spans="1:13" ht="15" customHeight="1" x14ac:dyDescent="0.25">
      <c r="A32" s="23" t="s">
        <v>62</v>
      </c>
      <c r="B32" s="284" t="s">
        <v>63</v>
      </c>
      <c r="C32" s="284"/>
      <c r="D32" s="284"/>
      <c r="E32" s="284"/>
      <c r="F32" s="284"/>
      <c r="G32" s="284"/>
      <c r="H32" s="231"/>
      <c r="I32" s="231"/>
      <c r="J32" s="16"/>
    </row>
    <row r="33" spans="1:16" ht="15" customHeight="1" x14ac:dyDescent="0.25">
      <c r="A33" s="27" t="s">
        <v>64</v>
      </c>
      <c r="B33" s="268" t="s">
        <v>65</v>
      </c>
      <c r="C33" s="268"/>
      <c r="D33" s="268"/>
      <c r="E33" s="268"/>
      <c r="F33" s="268"/>
      <c r="G33" s="268"/>
      <c r="H33" s="322"/>
      <c r="I33" s="322"/>
      <c r="J33" s="16"/>
    </row>
    <row r="34" spans="1:16" ht="15" customHeight="1" x14ac:dyDescent="0.25">
      <c r="A34" s="238" t="s">
        <v>66</v>
      </c>
      <c r="B34" s="238"/>
      <c r="C34" s="238"/>
      <c r="D34" s="238"/>
      <c r="E34" s="238"/>
      <c r="F34" s="238"/>
      <c r="G34" s="238"/>
      <c r="H34" s="245">
        <f>SUM(H27:I33)</f>
        <v>3231.67</v>
      </c>
      <c r="I34" s="245"/>
      <c r="J34" s="16"/>
    </row>
    <row r="35" spans="1:16" ht="15" customHeight="1" x14ac:dyDescent="0.25">
      <c r="A35" s="276"/>
      <c r="B35" s="276"/>
      <c r="C35" s="276"/>
      <c r="D35" s="276"/>
      <c r="E35" s="276"/>
      <c r="F35" s="276"/>
      <c r="G35" s="276"/>
      <c r="H35" s="276"/>
      <c r="I35" s="276"/>
      <c r="J35" s="16"/>
      <c r="K35" s="53"/>
      <c r="M35" s="53"/>
    </row>
    <row r="36" spans="1:16" ht="15" customHeight="1" x14ac:dyDescent="0.25">
      <c r="A36" s="224" t="s">
        <v>67</v>
      </c>
      <c r="B36" s="225"/>
      <c r="C36" s="225"/>
      <c r="D36" s="225"/>
      <c r="E36" s="225"/>
      <c r="F36" s="225"/>
      <c r="G36" s="225"/>
      <c r="H36" s="225"/>
      <c r="I36" s="226"/>
      <c r="J36" s="16"/>
      <c r="P36" s="53"/>
    </row>
    <row r="37" spans="1:16" ht="15" customHeight="1" x14ac:dyDescent="0.25">
      <c r="A37" s="237" t="s">
        <v>68</v>
      </c>
      <c r="B37" s="237"/>
      <c r="C37" s="237"/>
      <c r="D37" s="237"/>
      <c r="E37" s="237"/>
      <c r="F37" s="237"/>
      <c r="G37" s="237"/>
      <c r="H37" s="237"/>
      <c r="I37" s="237"/>
      <c r="J37" s="16"/>
      <c r="K37" s="59"/>
    </row>
    <row r="38" spans="1:16" ht="15" customHeight="1" x14ac:dyDescent="0.25">
      <c r="A38" s="43" t="s">
        <v>69</v>
      </c>
      <c r="B38" s="220" t="s">
        <v>70</v>
      </c>
      <c r="C38" s="221"/>
      <c r="D38" s="221"/>
      <c r="E38" s="221"/>
      <c r="F38" s="221"/>
      <c r="G38" s="222"/>
      <c r="H38" s="43" t="s">
        <v>71</v>
      </c>
      <c r="I38" s="46" t="s">
        <v>52</v>
      </c>
      <c r="J38" s="16"/>
      <c r="M38" s="57"/>
    </row>
    <row r="39" spans="1:16" ht="15" customHeight="1" x14ac:dyDescent="0.25">
      <c r="A39" s="27" t="s">
        <v>30</v>
      </c>
      <c r="B39" s="273" t="s">
        <v>72</v>
      </c>
      <c r="C39" s="274"/>
      <c r="D39" s="274"/>
      <c r="E39" s="274"/>
      <c r="F39" s="274"/>
      <c r="G39" s="275"/>
      <c r="H39" s="62">
        <v>8.3299999999999999E-2</v>
      </c>
      <c r="I39" s="34">
        <f>H34*H39</f>
        <v>269.19811099999998</v>
      </c>
      <c r="J39" s="16"/>
      <c r="K39" s="58"/>
      <c r="L39" s="58"/>
      <c r="M39" s="57"/>
      <c r="N39" s="14"/>
    </row>
    <row r="40" spans="1:16" ht="15" customHeight="1" x14ac:dyDescent="0.25">
      <c r="A40" s="27" t="s">
        <v>32</v>
      </c>
      <c r="B40" s="273" t="s">
        <v>73</v>
      </c>
      <c r="C40" s="274"/>
      <c r="D40" s="274"/>
      <c r="E40" s="274"/>
      <c r="F40" s="274"/>
      <c r="G40" s="275"/>
      <c r="H40" s="62">
        <f>0.0833333333333333+0.0277777777777778</f>
        <v>0.1111111111111111</v>
      </c>
      <c r="I40" s="34">
        <f>H34*H40</f>
        <v>359.07444444444445</v>
      </c>
      <c r="J40" s="16"/>
      <c r="K40" s="58"/>
      <c r="L40" s="58"/>
      <c r="M40" s="57"/>
      <c r="N40" s="14"/>
    </row>
    <row r="41" spans="1:16" ht="15" customHeight="1" x14ac:dyDescent="0.25">
      <c r="A41" s="61" t="s">
        <v>74</v>
      </c>
      <c r="B41" s="60"/>
      <c r="C41" s="60"/>
      <c r="D41" s="60"/>
      <c r="E41" s="60"/>
      <c r="F41" s="60"/>
      <c r="G41" s="60"/>
      <c r="H41" s="67">
        <f>SUM(H39:H40)</f>
        <v>0.19441111111111109</v>
      </c>
      <c r="I41" s="66">
        <f>SUM(I39:I40)</f>
        <v>628.27255544444438</v>
      </c>
      <c r="J41" s="16"/>
      <c r="K41" s="53"/>
      <c r="M41" s="53"/>
    </row>
    <row r="42" spans="1:16" ht="15" customHeight="1" x14ac:dyDescent="0.25">
      <c r="A42" s="246" t="s">
        <v>75</v>
      </c>
      <c r="B42" s="246"/>
      <c r="C42" s="246"/>
      <c r="D42" s="246"/>
      <c r="E42" s="246"/>
      <c r="F42" s="246"/>
      <c r="G42" s="246"/>
      <c r="H42" s="246"/>
      <c r="I42" s="246"/>
      <c r="J42" s="16"/>
      <c r="K42" s="53"/>
    </row>
    <row r="43" spans="1:16" ht="15" customHeight="1" x14ac:dyDescent="0.25">
      <c r="A43" s="237" t="s">
        <v>76</v>
      </c>
      <c r="B43" s="237"/>
      <c r="C43" s="237"/>
      <c r="D43" s="237"/>
      <c r="E43" s="237"/>
      <c r="F43" s="237"/>
      <c r="G43" s="237"/>
      <c r="H43" s="237"/>
      <c r="I43" s="237"/>
      <c r="J43" s="16"/>
    </row>
    <row r="44" spans="1:16" ht="15" customHeight="1" x14ac:dyDescent="0.25">
      <c r="A44" s="43" t="s">
        <v>77</v>
      </c>
      <c r="B44" s="237" t="s">
        <v>78</v>
      </c>
      <c r="C44" s="237"/>
      <c r="D44" s="237"/>
      <c r="E44" s="237"/>
      <c r="F44" s="237"/>
      <c r="G44" s="237"/>
      <c r="H44" s="43" t="s">
        <v>71</v>
      </c>
      <c r="I44" s="46" t="s">
        <v>52</v>
      </c>
      <c r="J44" s="16"/>
      <c r="M44" s="53"/>
    </row>
    <row r="45" spans="1:16" ht="15" customHeight="1" x14ac:dyDescent="0.25">
      <c r="A45" s="27" t="s">
        <v>30</v>
      </c>
      <c r="B45" s="268" t="s">
        <v>79</v>
      </c>
      <c r="C45" s="268"/>
      <c r="D45" s="268"/>
      <c r="E45" s="268"/>
      <c r="F45" s="268"/>
      <c r="G45" s="268"/>
      <c r="H45" s="35">
        <v>0.2</v>
      </c>
      <c r="I45" s="36">
        <f>($H$34+$I$41)*H45</f>
        <v>771.98851108888891</v>
      </c>
      <c r="J45" s="16"/>
      <c r="O45" s="55"/>
    </row>
    <row r="46" spans="1:16" ht="15" customHeight="1" x14ac:dyDescent="0.25">
      <c r="A46" s="27" t="s">
        <v>32</v>
      </c>
      <c r="B46" s="268" t="s">
        <v>80</v>
      </c>
      <c r="C46" s="268"/>
      <c r="D46" s="268"/>
      <c r="E46" s="268"/>
      <c r="F46" s="268"/>
      <c r="G46" s="268"/>
      <c r="H46" s="35">
        <v>2.5000000000000001E-2</v>
      </c>
      <c r="I46" s="36">
        <f t="shared" ref="I46:I52" si="0">($H$34+$I$41)*H46</f>
        <v>96.498563886111114</v>
      </c>
      <c r="J46" s="16"/>
      <c r="N46" s="53"/>
    </row>
    <row r="47" spans="1:16" ht="15" customHeight="1" x14ac:dyDescent="0.25">
      <c r="A47" s="173" t="s">
        <v>35</v>
      </c>
      <c r="B47" s="272" t="s">
        <v>81</v>
      </c>
      <c r="C47" s="272"/>
      <c r="D47" s="272"/>
      <c r="E47" s="272"/>
      <c r="F47" s="272"/>
      <c r="G47" s="272"/>
      <c r="H47" s="175">
        <v>1.141E-2</v>
      </c>
      <c r="I47" s="169">
        <f t="shared" si="0"/>
        <v>44.041944557621107</v>
      </c>
      <c r="J47" s="16"/>
      <c r="K47" s="53"/>
    </row>
    <row r="48" spans="1:16" ht="15" customHeight="1" x14ac:dyDescent="0.25">
      <c r="A48" s="37" t="s">
        <v>37</v>
      </c>
      <c r="B48" s="268" t="s">
        <v>82</v>
      </c>
      <c r="C48" s="268"/>
      <c r="D48" s="268"/>
      <c r="E48" s="268"/>
      <c r="F48" s="268"/>
      <c r="G48" s="268"/>
      <c r="H48" s="35">
        <v>1.4999999999999999E-2</v>
      </c>
      <c r="I48" s="36">
        <f>($H$34+$I$41)*H48</f>
        <v>57.899138331666663</v>
      </c>
      <c r="J48" s="16"/>
      <c r="K48" s="53"/>
    </row>
    <row r="49" spans="1:14" ht="15" customHeight="1" x14ac:dyDescent="0.25">
      <c r="A49" s="27" t="s">
        <v>60</v>
      </c>
      <c r="B49" s="268" t="s">
        <v>83</v>
      </c>
      <c r="C49" s="268"/>
      <c r="D49" s="268"/>
      <c r="E49" s="268"/>
      <c r="F49" s="268"/>
      <c r="G49" s="268"/>
      <c r="H49" s="51">
        <v>0.01</v>
      </c>
      <c r="I49" s="36">
        <f t="shared" si="0"/>
        <v>38.599425554444444</v>
      </c>
      <c r="J49" s="16"/>
    </row>
    <row r="50" spans="1:14" ht="15" customHeight="1" x14ac:dyDescent="0.25">
      <c r="A50" s="27" t="s">
        <v>62</v>
      </c>
      <c r="B50" s="268" t="s">
        <v>84</v>
      </c>
      <c r="C50" s="268"/>
      <c r="D50" s="268"/>
      <c r="E50" s="268"/>
      <c r="F50" s="268"/>
      <c r="G50" s="268"/>
      <c r="H50" s="35">
        <v>6.0000000000000001E-3</v>
      </c>
      <c r="I50" s="36">
        <f t="shared" si="0"/>
        <v>23.159655332666667</v>
      </c>
      <c r="J50" s="16"/>
    </row>
    <row r="51" spans="1:14" ht="15" customHeight="1" x14ac:dyDescent="0.25">
      <c r="A51" s="27" t="s">
        <v>64</v>
      </c>
      <c r="B51" s="268" t="s">
        <v>85</v>
      </c>
      <c r="C51" s="268"/>
      <c r="D51" s="268"/>
      <c r="E51" s="268"/>
      <c r="F51" s="268"/>
      <c r="G51" s="268"/>
      <c r="H51" s="35">
        <v>2E-3</v>
      </c>
      <c r="I51" s="36">
        <f t="shared" si="0"/>
        <v>7.7198851108888888</v>
      </c>
      <c r="J51" s="16"/>
    </row>
    <row r="52" spans="1:14" ht="15" customHeight="1" x14ac:dyDescent="0.25">
      <c r="A52" s="27" t="s">
        <v>86</v>
      </c>
      <c r="B52" s="268" t="s">
        <v>87</v>
      </c>
      <c r="C52" s="268"/>
      <c r="D52" s="268"/>
      <c r="E52" s="268"/>
      <c r="F52" s="268"/>
      <c r="G52" s="268"/>
      <c r="H52" s="51">
        <v>0.08</v>
      </c>
      <c r="I52" s="36">
        <f t="shared" si="0"/>
        <v>308.79540443555555</v>
      </c>
      <c r="J52" s="16"/>
    </row>
    <row r="53" spans="1:14" ht="15" customHeight="1" x14ac:dyDescent="0.25">
      <c r="A53" s="238" t="s">
        <v>26</v>
      </c>
      <c r="B53" s="238"/>
      <c r="C53" s="238"/>
      <c r="D53" s="238"/>
      <c r="E53" s="238"/>
      <c r="F53" s="238"/>
      <c r="G53" s="238"/>
      <c r="H53" s="48">
        <f>SUM(H45:H52)</f>
        <v>0.34941000000000005</v>
      </c>
      <c r="I53" s="47">
        <f>SUM(I45:I52)</f>
        <v>1348.7025282978436</v>
      </c>
      <c r="J53" s="16"/>
    </row>
    <row r="54" spans="1:14" ht="15" customHeight="1" x14ac:dyDescent="0.25">
      <c r="A54" s="246"/>
      <c r="B54" s="246"/>
      <c r="C54" s="246"/>
      <c r="D54" s="246"/>
      <c r="E54" s="246"/>
      <c r="F54" s="246"/>
      <c r="G54" s="246"/>
      <c r="H54" s="246"/>
      <c r="I54" s="246"/>
      <c r="J54" s="16"/>
    </row>
    <row r="55" spans="1:14" ht="15" customHeight="1" x14ac:dyDescent="0.25">
      <c r="A55" s="269" t="s">
        <v>88</v>
      </c>
      <c r="B55" s="270"/>
      <c r="C55" s="270"/>
      <c r="D55" s="270"/>
      <c r="E55" s="270"/>
      <c r="F55" s="270"/>
      <c r="G55" s="270"/>
      <c r="H55" s="270"/>
      <c r="I55" s="271"/>
      <c r="J55" s="16"/>
    </row>
    <row r="56" spans="1:14" ht="15" customHeight="1" x14ac:dyDescent="0.25">
      <c r="A56" s="43" t="s">
        <v>89</v>
      </c>
      <c r="B56" s="237" t="s">
        <v>90</v>
      </c>
      <c r="C56" s="237"/>
      <c r="D56" s="237"/>
      <c r="E56" s="237"/>
      <c r="F56" s="237"/>
      <c r="G56" s="237"/>
      <c r="H56" s="238" t="s">
        <v>52</v>
      </c>
      <c r="I56" s="238"/>
      <c r="J56" s="16"/>
    </row>
    <row r="57" spans="1:14" ht="15" customHeight="1" x14ac:dyDescent="0.25">
      <c r="A57" s="247" t="s">
        <v>30</v>
      </c>
      <c r="B57" s="247" t="s">
        <v>91</v>
      </c>
      <c r="C57" s="27" t="s">
        <v>92</v>
      </c>
      <c r="D57" s="27" t="s">
        <v>93</v>
      </c>
      <c r="E57" s="27" t="s">
        <v>94</v>
      </c>
      <c r="F57" s="27" t="s">
        <v>95</v>
      </c>
      <c r="G57" s="27" t="s">
        <v>96</v>
      </c>
      <c r="H57" s="262">
        <f>D58*E58*F58</f>
        <v>189.2</v>
      </c>
      <c r="I57" s="263"/>
      <c r="J57" s="16"/>
    </row>
    <row r="58" spans="1:14" ht="15" customHeight="1" x14ac:dyDescent="0.25">
      <c r="A58" s="248"/>
      <c r="B58" s="248"/>
      <c r="C58" s="27" t="s">
        <v>56</v>
      </c>
      <c r="D58" s="33">
        <v>4.3</v>
      </c>
      <c r="E58" s="27">
        <v>2</v>
      </c>
      <c r="F58" s="27">
        <v>22</v>
      </c>
      <c r="G58" s="33">
        <f>H27*0.06</f>
        <v>149.154</v>
      </c>
      <c r="H58" s="264">
        <f>IF(C58="N",0,IF(D58*E58*F58-(H27*6%)&lt;0,0,D58*E58*F58-(H27*6%)))</f>
        <v>40.045999999999992</v>
      </c>
      <c r="I58" s="265"/>
      <c r="J58" s="16"/>
    </row>
    <row r="59" spans="1:14" ht="15" customHeight="1" x14ac:dyDescent="0.25">
      <c r="A59" s="247" t="s">
        <v>32</v>
      </c>
      <c r="B59" s="249" t="s">
        <v>97</v>
      </c>
      <c r="C59" s="250"/>
      <c r="D59" s="27" t="s">
        <v>92</v>
      </c>
      <c r="E59" s="27" t="s">
        <v>93</v>
      </c>
      <c r="F59" s="27" t="s">
        <v>95</v>
      </c>
      <c r="G59" s="27" t="s">
        <v>96</v>
      </c>
      <c r="H59" s="253">
        <f>IF(D60="N",0,(E60*F60)-G60)</f>
        <v>465.3</v>
      </c>
      <c r="I59" s="254"/>
      <c r="J59" s="16"/>
      <c r="N59" s="53"/>
    </row>
    <row r="60" spans="1:14" ht="15" customHeight="1" x14ac:dyDescent="0.25">
      <c r="A60" s="248"/>
      <c r="B60" s="251"/>
      <c r="C60" s="252"/>
      <c r="D60" s="27" t="s">
        <v>56</v>
      </c>
      <c r="E60" s="167">
        <v>23.5</v>
      </c>
      <c r="F60" s="27">
        <v>22</v>
      </c>
      <c r="G60" s="33">
        <f>E60*F60*0.1</f>
        <v>51.7</v>
      </c>
      <c r="H60" s="255"/>
      <c r="I60" s="256"/>
      <c r="J60" s="16"/>
      <c r="N60" s="53"/>
    </row>
    <row r="61" spans="1:14" ht="15" customHeight="1" x14ac:dyDescent="0.25">
      <c r="A61" s="52" t="s">
        <v>35</v>
      </c>
      <c r="B61" s="323" t="s">
        <v>98</v>
      </c>
      <c r="C61" s="324"/>
      <c r="D61" s="324"/>
      <c r="E61" s="324"/>
      <c r="F61" s="324"/>
      <c r="G61" s="325"/>
      <c r="H61" s="260">
        <v>0</v>
      </c>
      <c r="I61" s="261"/>
      <c r="J61" s="16"/>
      <c r="N61" s="53"/>
    </row>
    <row r="62" spans="1:14" ht="15" customHeight="1" x14ac:dyDescent="0.25">
      <c r="A62" s="52" t="s">
        <v>37</v>
      </c>
      <c r="B62" s="323" t="s">
        <v>99</v>
      </c>
      <c r="C62" s="324"/>
      <c r="D62" s="324"/>
      <c r="E62" s="324"/>
      <c r="F62" s="324"/>
      <c r="G62" s="325"/>
      <c r="H62" s="260">
        <v>0</v>
      </c>
      <c r="I62" s="261"/>
      <c r="J62" s="16"/>
      <c r="N62" s="53"/>
    </row>
    <row r="63" spans="1:14" ht="15" customHeight="1" x14ac:dyDescent="0.25">
      <c r="A63" s="163" t="s">
        <v>60</v>
      </c>
      <c r="B63" s="164" t="s">
        <v>100</v>
      </c>
      <c r="C63" s="165"/>
      <c r="D63" s="165"/>
      <c r="E63" s="165"/>
      <c r="F63" s="165"/>
      <c r="G63" s="166"/>
      <c r="H63" s="266">
        <v>20.149999999999999</v>
      </c>
      <c r="I63" s="267"/>
      <c r="J63" s="16"/>
      <c r="N63" s="53"/>
    </row>
    <row r="64" spans="1:14" ht="15" customHeight="1" x14ac:dyDescent="0.25">
      <c r="A64" s="238" t="s">
        <v>74</v>
      </c>
      <c r="B64" s="238"/>
      <c r="C64" s="238"/>
      <c r="D64" s="238"/>
      <c r="E64" s="238"/>
      <c r="F64" s="238"/>
      <c r="G64" s="238"/>
      <c r="H64" s="245">
        <f>SUM(H58:I63)</f>
        <v>525.49599999999998</v>
      </c>
      <c r="I64" s="245"/>
      <c r="J64" s="16"/>
    </row>
    <row r="65" spans="1:14" ht="15" customHeight="1" x14ac:dyDescent="0.25">
      <c r="A65" s="242"/>
      <c r="B65" s="242"/>
      <c r="C65" s="242"/>
      <c r="D65" s="242"/>
      <c r="E65" s="242"/>
      <c r="F65" s="242"/>
      <c r="G65" s="242"/>
      <c r="H65" s="242"/>
      <c r="I65" s="242"/>
      <c r="J65" s="16"/>
    </row>
    <row r="66" spans="1:14" ht="15" customHeight="1" x14ac:dyDescent="0.25">
      <c r="A66" s="243" t="s">
        <v>101</v>
      </c>
      <c r="B66" s="243"/>
      <c r="C66" s="243"/>
      <c r="D66" s="243"/>
      <c r="E66" s="243"/>
      <c r="F66" s="243"/>
      <c r="G66" s="243"/>
      <c r="H66" s="243"/>
      <c r="I66" s="243"/>
      <c r="J66" s="16"/>
      <c r="M66" s="54"/>
    </row>
    <row r="67" spans="1:14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16"/>
      <c r="M67" s="53"/>
    </row>
    <row r="68" spans="1:14" ht="15" customHeight="1" x14ac:dyDescent="0.25">
      <c r="A68" s="42">
        <v>2</v>
      </c>
      <c r="B68" s="227" t="s">
        <v>102</v>
      </c>
      <c r="C68" s="227"/>
      <c r="D68" s="227"/>
      <c r="E68" s="227"/>
      <c r="F68" s="227"/>
      <c r="G68" s="227"/>
      <c r="H68" s="211" t="s">
        <v>52</v>
      </c>
      <c r="I68" s="211"/>
      <c r="J68" s="16"/>
    </row>
    <row r="69" spans="1:14" ht="15" customHeight="1" x14ac:dyDescent="0.25">
      <c r="A69" s="28" t="s">
        <v>69</v>
      </c>
      <c r="B69" s="209" t="s">
        <v>103</v>
      </c>
      <c r="C69" s="209"/>
      <c r="D69" s="209"/>
      <c r="E69" s="209"/>
      <c r="F69" s="209"/>
      <c r="G69" s="209"/>
      <c r="H69" s="326">
        <f>I41</f>
        <v>628.27255544444438</v>
      </c>
      <c r="I69" s="327"/>
      <c r="J69" s="16"/>
      <c r="K69" s="15"/>
      <c r="L69" s="15"/>
      <c r="M69" s="15"/>
      <c r="N69" s="15"/>
    </row>
    <row r="70" spans="1:14" ht="15" customHeight="1" x14ac:dyDescent="0.25">
      <c r="A70" s="28" t="s">
        <v>77</v>
      </c>
      <c r="B70" s="209" t="s">
        <v>78</v>
      </c>
      <c r="C70" s="209"/>
      <c r="D70" s="209"/>
      <c r="E70" s="209"/>
      <c r="F70" s="209"/>
      <c r="G70" s="209"/>
      <c r="H70" s="210">
        <f>I53</f>
        <v>1348.7025282978436</v>
      </c>
      <c r="I70" s="210"/>
      <c r="J70" s="16"/>
    </row>
    <row r="71" spans="1:14" ht="15" customHeight="1" x14ac:dyDescent="0.25">
      <c r="A71" s="28" t="s">
        <v>89</v>
      </c>
      <c r="B71" s="209" t="s">
        <v>90</v>
      </c>
      <c r="C71" s="209"/>
      <c r="D71" s="209"/>
      <c r="E71" s="209"/>
      <c r="F71" s="209"/>
      <c r="G71" s="209"/>
      <c r="H71" s="210">
        <f>H64</f>
        <v>525.49599999999998</v>
      </c>
      <c r="I71" s="210"/>
      <c r="J71" s="16"/>
    </row>
    <row r="72" spans="1:14" ht="15" customHeight="1" x14ac:dyDescent="0.25">
      <c r="A72" s="238" t="s">
        <v>74</v>
      </c>
      <c r="B72" s="238"/>
      <c r="C72" s="238"/>
      <c r="D72" s="238"/>
      <c r="E72" s="238"/>
      <c r="F72" s="238"/>
      <c r="G72" s="238"/>
      <c r="H72" s="245">
        <f>SUM(H69:I71)</f>
        <v>2502.4710837422881</v>
      </c>
      <c r="I72" s="245"/>
      <c r="J72" s="16"/>
    </row>
    <row r="73" spans="1:14" ht="15" customHeight="1" x14ac:dyDescent="0.25">
      <c r="A73" s="236"/>
      <c r="B73" s="236"/>
      <c r="C73" s="236"/>
      <c r="D73" s="236"/>
      <c r="E73" s="236"/>
      <c r="F73" s="236"/>
      <c r="G73" s="236"/>
      <c r="H73" s="236"/>
      <c r="I73" s="236"/>
      <c r="J73" s="16"/>
    </row>
    <row r="74" spans="1:14" ht="15" customHeight="1" x14ac:dyDescent="0.25">
      <c r="A74" s="224" t="s">
        <v>104</v>
      </c>
      <c r="B74" s="225"/>
      <c r="C74" s="225"/>
      <c r="D74" s="225"/>
      <c r="E74" s="225"/>
      <c r="F74" s="225"/>
      <c r="G74" s="225"/>
      <c r="H74" s="225"/>
      <c r="I74" s="226"/>
      <c r="J74" s="16"/>
    </row>
    <row r="75" spans="1:14" ht="15" customHeight="1" x14ac:dyDescent="0.25">
      <c r="A75" s="43">
        <v>3</v>
      </c>
      <c r="B75" s="61" t="s">
        <v>105</v>
      </c>
      <c r="C75" s="60"/>
      <c r="D75" s="60"/>
      <c r="E75" s="60"/>
      <c r="F75" s="60"/>
      <c r="G75" s="60"/>
      <c r="H75" s="43" t="s">
        <v>71</v>
      </c>
      <c r="I75" s="46" t="s">
        <v>52</v>
      </c>
      <c r="J75" s="16"/>
    </row>
    <row r="76" spans="1:14" ht="15" customHeight="1" x14ac:dyDescent="0.25">
      <c r="A76" s="156" t="s">
        <v>30</v>
      </c>
      <c r="B76" s="157" t="s">
        <v>106</v>
      </c>
      <c r="C76" s="158"/>
      <c r="D76" s="158"/>
      <c r="E76" s="158"/>
      <c r="F76" s="158"/>
      <c r="G76" s="158"/>
      <c r="H76" s="168">
        <f>0.05*(1+(1/12+1/12+1/36))/12</f>
        <v>4.9768518518518521E-3</v>
      </c>
      <c r="I76" s="169">
        <f>H76*$H$34</f>
        <v>16.083542824074076</v>
      </c>
      <c r="J76" s="318"/>
    </row>
    <row r="77" spans="1:14" ht="15" customHeight="1" x14ac:dyDescent="0.25">
      <c r="A77" s="156" t="s">
        <v>32</v>
      </c>
      <c r="B77" s="157" t="s">
        <v>107</v>
      </c>
      <c r="C77" s="158"/>
      <c r="D77" s="158"/>
      <c r="E77" s="158"/>
      <c r="F77" s="158"/>
      <c r="G77" s="158"/>
      <c r="H77" s="168">
        <f>H76*0.08</f>
        <v>3.9814814814814818E-4</v>
      </c>
      <c r="I77" s="169">
        <f t="shared" ref="I77:I81" si="1">H77*$H$34</f>
        <v>1.2866834259259261</v>
      </c>
      <c r="J77" s="318"/>
      <c r="K77" s="53"/>
    </row>
    <row r="78" spans="1:14" ht="15" customHeight="1" x14ac:dyDescent="0.25">
      <c r="A78" s="156" t="s">
        <v>35</v>
      </c>
      <c r="B78" s="157" t="s">
        <v>108</v>
      </c>
      <c r="C78" s="158"/>
      <c r="D78" s="158"/>
      <c r="E78" s="158"/>
      <c r="F78" s="158"/>
      <c r="G78" s="158"/>
      <c r="H78" s="168">
        <f>0.4*0.08*0.05</f>
        <v>1.6000000000000001E-3</v>
      </c>
      <c r="I78" s="169">
        <f t="shared" si="1"/>
        <v>5.1706720000000006</v>
      </c>
      <c r="J78" s="318"/>
    </row>
    <row r="79" spans="1:14" ht="15" customHeight="1" x14ac:dyDescent="0.25">
      <c r="A79" s="156" t="s">
        <v>37</v>
      </c>
      <c r="B79" s="157" t="s">
        <v>109</v>
      </c>
      <c r="C79" s="158"/>
      <c r="D79" s="158"/>
      <c r="E79" s="158"/>
      <c r="F79" s="158"/>
      <c r="G79" s="158"/>
      <c r="H79" s="168">
        <f>7/30/12</f>
        <v>1.9444444444444445E-2</v>
      </c>
      <c r="I79" s="169">
        <f t="shared" si="1"/>
        <v>62.838027777777782</v>
      </c>
      <c r="J79" s="318"/>
    </row>
    <row r="80" spans="1:14" ht="15" customHeight="1" x14ac:dyDescent="0.25">
      <c r="A80" s="156" t="s">
        <v>60</v>
      </c>
      <c r="B80" s="157" t="s">
        <v>110</v>
      </c>
      <c r="C80" s="158"/>
      <c r="D80" s="158"/>
      <c r="E80" s="158"/>
      <c r="F80" s="158"/>
      <c r="G80" s="158"/>
      <c r="H80" s="168">
        <f>H53*H79</f>
        <v>6.7940833333333343E-3</v>
      </c>
      <c r="I80" s="169">
        <f t="shared" si="1"/>
        <v>21.956235285833337</v>
      </c>
      <c r="J80" s="318"/>
    </row>
    <row r="81" spans="1:14" ht="15" customHeight="1" x14ac:dyDescent="0.25">
      <c r="A81" s="156" t="s">
        <v>62</v>
      </c>
      <c r="B81" s="157" t="s">
        <v>112</v>
      </c>
      <c r="C81" s="158"/>
      <c r="D81" s="158"/>
      <c r="E81" s="158"/>
      <c r="F81" s="158"/>
      <c r="G81" s="158"/>
      <c r="H81" s="168">
        <f>0.4*0.08</f>
        <v>3.2000000000000001E-2</v>
      </c>
      <c r="I81" s="169">
        <f t="shared" si="1"/>
        <v>103.41344000000001</v>
      </c>
      <c r="J81" s="318"/>
    </row>
    <row r="82" spans="1:14" ht="15" customHeight="1" x14ac:dyDescent="0.25">
      <c r="A82" s="90" t="s">
        <v>74</v>
      </c>
      <c r="B82" s="91"/>
      <c r="C82" s="91"/>
      <c r="D82" s="91"/>
      <c r="E82" s="91"/>
      <c r="F82" s="91"/>
      <c r="G82" s="91"/>
      <c r="H82" s="245">
        <f>SUM(I76:I81)</f>
        <v>210.74860131361112</v>
      </c>
      <c r="I82" s="245"/>
      <c r="J82" s="16"/>
    </row>
    <row r="83" spans="1:14" ht="15" customHeight="1" x14ac:dyDescent="0.25">
      <c r="A83" s="246"/>
      <c r="B83" s="246"/>
      <c r="C83" s="246"/>
      <c r="D83" s="246"/>
      <c r="E83" s="246"/>
      <c r="F83" s="246"/>
      <c r="G83" s="246"/>
      <c r="H83" s="246"/>
      <c r="I83" s="246"/>
      <c r="J83" s="16"/>
    </row>
    <row r="84" spans="1:14" ht="15" customHeight="1" x14ac:dyDescent="0.25">
      <c r="A84" s="224" t="s">
        <v>113</v>
      </c>
      <c r="B84" s="225"/>
      <c r="C84" s="225"/>
      <c r="D84" s="225"/>
      <c r="E84" s="225"/>
      <c r="F84" s="225"/>
      <c r="G84" s="225"/>
      <c r="H84" s="225"/>
      <c r="I84" s="226"/>
      <c r="J84" s="16"/>
    </row>
    <row r="85" spans="1:14" ht="15" customHeight="1" x14ac:dyDescent="0.25">
      <c r="A85" s="269" t="s">
        <v>114</v>
      </c>
      <c r="B85" s="270"/>
      <c r="C85" s="270"/>
      <c r="D85" s="270"/>
      <c r="E85" s="270"/>
      <c r="F85" s="270"/>
      <c r="G85" s="270"/>
      <c r="H85" s="270"/>
      <c r="I85" s="271"/>
      <c r="J85" s="16"/>
    </row>
    <row r="86" spans="1:14" ht="15" customHeight="1" x14ac:dyDescent="0.25">
      <c r="A86" s="43" t="s">
        <v>115</v>
      </c>
      <c r="B86" s="61" t="s">
        <v>116</v>
      </c>
      <c r="C86" s="60"/>
      <c r="D86" s="60"/>
      <c r="E86" s="60"/>
      <c r="F86" s="60"/>
      <c r="G86" s="60"/>
      <c r="H86" s="43" t="s">
        <v>71</v>
      </c>
      <c r="I86" s="43" t="s">
        <v>52</v>
      </c>
      <c r="J86" s="16"/>
    </row>
    <row r="87" spans="1:14" ht="15" customHeight="1" x14ac:dyDescent="0.25">
      <c r="A87" s="27" t="s">
        <v>30</v>
      </c>
      <c r="B87" s="63" t="s">
        <v>178</v>
      </c>
      <c r="C87" s="64"/>
      <c r="D87" s="64"/>
      <c r="E87" s="64"/>
      <c r="F87" s="64"/>
      <c r="G87" s="64"/>
      <c r="H87" s="56">
        <f>(1/12+1/12+1/36)/12</f>
        <v>1.6203703703703703E-2</v>
      </c>
      <c r="I87" s="34">
        <f>H87*$H$34</f>
        <v>52.365023148148147</v>
      </c>
      <c r="J87" s="16"/>
    </row>
    <row r="88" spans="1:14" ht="15" customHeight="1" x14ac:dyDescent="0.25">
      <c r="A88" s="156" t="s">
        <v>32</v>
      </c>
      <c r="B88" s="157" t="s">
        <v>117</v>
      </c>
      <c r="C88" s="158"/>
      <c r="D88" s="158"/>
      <c r="E88" s="158"/>
      <c r="F88" s="158"/>
      <c r="G88" s="158"/>
      <c r="H88" s="168">
        <f>(1/30/12)</f>
        <v>2.7777777777777779E-3</v>
      </c>
      <c r="I88" s="170">
        <f t="shared" ref="I88:I92" si="2">H88*$H$34</f>
        <v>8.976861111111111</v>
      </c>
      <c r="J88" s="333"/>
      <c r="K88" s="14"/>
      <c r="L88" s="14"/>
      <c r="N88" s="65"/>
    </row>
    <row r="89" spans="1:14" ht="15" customHeight="1" x14ac:dyDescent="0.25">
      <c r="A89" s="156" t="s">
        <v>35</v>
      </c>
      <c r="B89" s="157" t="s">
        <v>118</v>
      </c>
      <c r="C89" s="158"/>
      <c r="D89" s="158"/>
      <c r="E89" s="158"/>
      <c r="F89" s="158"/>
      <c r="G89" s="158"/>
      <c r="H89" s="168">
        <f>0.0162*0.5*(5/30/12)</f>
        <v>1.1249999999999998E-4</v>
      </c>
      <c r="I89" s="170">
        <f t="shared" si="2"/>
        <v>0.36356287499999995</v>
      </c>
      <c r="J89" s="333"/>
    </row>
    <row r="90" spans="1:14" ht="15" customHeight="1" x14ac:dyDescent="0.25">
      <c r="A90" s="156" t="s">
        <v>37</v>
      </c>
      <c r="B90" s="157" t="s">
        <v>119</v>
      </c>
      <c r="C90" s="158"/>
      <c r="D90" s="158"/>
      <c r="E90" s="158"/>
      <c r="F90" s="158"/>
      <c r="G90" s="158"/>
      <c r="H90" s="168">
        <f>(1/12+1/36)*(4/12)*0.5*0.0162</f>
        <v>2.9999999999999997E-4</v>
      </c>
      <c r="I90" s="170">
        <f t="shared" si="2"/>
        <v>0.96950099999999995</v>
      </c>
      <c r="J90" s="333"/>
    </row>
    <row r="91" spans="1:14" ht="15" customHeight="1" x14ac:dyDescent="0.25">
      <c r="A91" s="156" t="s">
        <v>60</v>
      </c>
      <c r="B91" s="157" t="s">
        <v>120</v>
      </c>
      <c r="C91" s="158"/>
      <c r="D91" s="158"/>
      <c r="E91" s="158"/>
      <c r="F91" s="158"/>
      <c r="G91" s="158"/>
      <c r="H91" s="168">
        <f>(5/30/12)</f>
        <v>1.3888888888888888E-2</v>
      </c>
      <c r="I91" s="170">
        <f t="shared" si="2"/>
        <v>44.884305555555557</v>
      </c>
      <c r="J91" s="333"/>
      <c r="L91" s="69"/>
    </row>
    <row r="92" spans="1:14" ht="15" customHeight="1" x14ac:dyDescent="0.25">
      <c r="A92" s="156" t="s">
        <v>62</v>
      </c>
      <c r="B92" s="157" t="s">
        <v>121</v>
      </c>
      <c r="C92" s="158"/>
      <c r="D92" s="158"/>
      <c r="E92" s="158"/>
      <c r="F92" s="158"/>
      <c r="G92" s="158"/>
      <c r="H92" s="168">
        <f>(15/30/12)*0.0122</f>
        <v>5.0833333333333329E-4</v>
      </c>
      <c r="I92" s="170">
        <f t="shared" si="2"/>
        <v>1.6427655833333332</v>
      </c>
      <c r="J92" s="333"/>
    </row>
    <row r="93" spans="1:14" ht="15" customHeight="1" x14ac:dyDescent="0.25">
      <c r="A93" s="27"/>
      <c r="B93" s="63"/>
      <c r="C93" s="64"/>
      <c r="D93" s="64"/>
      <c r="E93" s="64"/>
      <c r="F93" s="64"/>
      <c r="G93" s="64"/>
      <c r="H93" s="56"/>
      <c r="I93" s="34">
        <f t="shared" ref="I93:I97" si="3">H93*$H$34</f>
        <v>0</v>
      </c>
      <c r="J93" s="16"/>
    </row>
    <row r="94" spans="1:14" ht="15" customHeight="1" x14ac:dyDescent="0.25">
      <c r="A94" s="27"/>
      <c r="B94" s="63"/>
      <c r="C94" s="64"/>
      <c r="D94" s="64"/>
      <c r="E94" s="64"/>
      <c r="F94" s="64"/>
      <c r="G94" s="64"/>
      <c r="H94" s="56"/>
      <c r="I94" s="34">
        <f t="shared" si="3"/>
        <v>0</v>
      </c>
      <c r="J94" s="16"/>
    </row>
    <row r="95" spans="1:14" ht="15" customHeight="1" x14ac:dyDescent="0.25">
      <c r="A95" s="27"/>
      <c r="B95" s="63"/>
      <c r="C95" s="64"/>
      <c r="D95" s="64"/>
      <c r="E95" s="64"/>
      <c r="F95" s="64"/>
      <c r="G95" s="64"/>
      <c r="H95" s="56"/>
      <c r="I95" s="34">
        <f t="shared" si="3"/>
        <v>0</v>
      </c>
      <c r="J95" s="16"/>
    </row>
    <row r="96" spans="1:14" ht="15" customHeight="1" x14ac:dyDescent="0.25">
      <c r="A96" s="27"/>
      <c r="B96" s="63"/>
      <c r="C96" s="64"/>
      <c r="D96" s="64"/>
      <c r="E96" s="64"/>
      <c r="F96" s="64"/>
      <c r="G96" s="64"/>
      <c r="H96" s="56"/>
      <c r="I96" s="34">
        <f t="shared" si="3"/>
        <v>0</v>
      </c>
      <c r="J96" s="16"/>
    </row>
    <row r="97" spans="1:10" ht="15" customHeight="1" x14ac:dyDescent="0.25">
      <c r="A97" s="27"/>
      <c r="B97" s="63"/>
      <c r="C97" s="64"/>
      <c r="D97" s="64"/>
      <c r="E97" s="64"/>
      <c r="F97" s="64"/>
      <c r="G97" s="64"/>
      <c r="H97" s="56"/>
      <c r="I97" s="34">
        <f t="shared" si="3"/>
        <v>0</v>
      </c>
      <c r="J97" s="16"/>
    </row>
    <row r="98" spans="1:10" ht="15" customHeight="1" x14ac:dyDescent="0.25">
      <c r="A98" s="239" t="s">
        <v>123</v>
      </c>
      <c r="B98" s="240"/>
      <c r="C98" s="240"/>
      <c r="D98" s="240"/>
      <c r="E98" s="240"/>
      <c r="F98" s="240"/>
      <c r="G98" s="241"/>
      <c r="H98" s="68">
        <f>SUM(H87:H97)</f>
        <v>3.3791203703703705E-2</v>
      </c>
      <c r="I98" s="34"/>
      <c r="J98" s="16"/>
    </row>
    <row r="99" spans="1:10" ht="15" customHeight="1" x14ac:dyDescent="0.25">
      <c r="A99" s="27"/>
      <c r="B99" s="88"/>
      <c r="C99" s="89"/>
      <c r="D99" s="89"/>
      <c r="E99" s="89"/>
      <c r="F99" s="89"/>
      <c r="G99" s="89"/>
      <c r="H99" s="56"/>
      <c r="I99" s="34"/>
      <c r="J99" s="16"/>
    </row>
    <row r="100" spans="1:10" ht="15" customHeight="1" x14ac:dyDescent="0.25">
      <c r="A100" s="27" t="s">
        <v>124</v>
      </c>
      <c r="B100" s="88" t="s">
        <v>162</v>
      </c>
      <c r="C100" s="89"/>
      <c r="D100" s="89"/>
      <c r="E100" s="89"/>
      <c r="F100" s="89"/>
      <c r="G100" s="89"/>
      <c r="H100" s="56">
        <f>H53</f>
        <v>0.34941000000000005</v>
      </c>
      <c r="I100" s="34">
        <f>H100*SUM(I87:I90)</f>
        <v>21.899253627591531</v>
      </c>
      <c r="J100" s="16"/>
    </row>
    <row r="101" spans="1:10" ht="15" customHeight="1" x14ac:dyDescent="0.25">
      <c r="A101" s="239" t="s">
        <v>74</v>
      </c>
      <c r="B101" s="240"/>
      <c r="C101" s="240"/>
      <c r="D101" s="240"/>
      <c r="E101" s="240"/>
      <c r="F101" s="240"/>
      <c r="G101" s="241"/>
      <c r="H101" s="45">
        <f>H98+H99+H100</f>
        <v>0.38320120370370375</v>
      </c>
      <c r="I101" s="44">
        <f>SUM(I87:I97,I99:I100)</f>
        <v>131.10127290073967</v>
      </c>
      <c r="J101" s="16"/>
    </row>
    <row r="102" spans="1:10" ht="15" customHeight="1" x14ac:dyDescent="0.25">
      <c r="A102" s="242"/>
      <c r="B102" s="242"/>
      <c r="C102" s="242"/>
      <c r="D102" s="242"/>
      <c r="E102" s="242"/>
      <c r="F102" s="242"/>
      <c r="G102" s="242"/>
      <c r="H102" s="242"/>
      <c r="I102" s="242"/>
      <c r="J102" s="16"/>
    </row>
    <row r="103" spans="1:10" ht="15" customHeight="1" x14ac:dyDescent="0.25">
      <c r="A103" s="243" t="s">
        <v>126</v>
      </c>
      <c r="B103" s="243"/>
      <c r="C103" s="243"/>
      <c r="D103" s="243"/>
      <c r="E103" s="243"/>
      <c r="F103" s="243"/>
      <c r="G103" s="243"/>
      <c r="H103" s="243"/>
      <c r="I103" s="243"/>
      <c r="J103" s="16"/>
    </row>
    <row r="104" spans="1:10" ht="15" customHeight="1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16"/>
    </row>
    <row r="105" spans="1:10" ht="15" customHeight="1" x14ac:dyDescent="0.25">
      <c r="A105" s="42">
        <v>4</v>
      </c>
      <c r="B105" s="96" t="s">
        <v>102</v>
      </c>
      <c r="C105" s="97"/>
      <c r="D105" s="97"/>
      <c r="E105" s="97"/>
      <c r="F105" s="97"/>
      <c r="G105" s="97"/>
      <c r="H105" s="211" t="s">
        <v>52</v>
      </c>
      <c r="I105" s="211"/>
      <c r="J105" s="16"/>
    </row>
    <row r="106" spans="1:10" ht="15" customHeight="1" x14ac:dyDescent="0.25">
      <c r="A106" s="28" t="s">
        <v>115</v>
      </c>
      <c r="B106" s="94" t="s">
        <v>127</v>
      </c>
      <c r="C106" s="95"/>
      <c r="D106" s="95"/>
      <c r="E106" s="95"/>
      <c r="F106" s="95"/>
      <c r="G106" s="95"/>
      <c r="H106" s="210">
        <f>I101</f>
        <v>131.10127290073967</v>
      </c>
      <c r="I106" s="210"/>
      <c r="J106" s="16"/>
    </row>
    <row r="107" spans="1:10" ht="15" customHeight="1" x14ac:dyDescent="0.25">
      <c r="A107" s="61" t="s">
        <v>74</v>
      </c>
      <c r="B107" s="60"/>
      <c r="C107" s="60"/>
      <c r="D107" s="60"/>
      <c r="E107" s="60"/>
      <c r="F107" s="60"/>
      <c r="G107" s="60"/>
      <c r="H107" s="245">
        <f>SUM(H106:I106)</f>
        <v>131.10127290073967</v>
      </c>
      <c r="I107" s="245"/>
      <c r="J107" s="16"/>
    </row>
    <row r="108" spans="1:10" ht="15" customHeight="1" x14ac:dyDescent="0.25">
      <c r="A108" s="236"/>
      <c r="B108" s="236"/>
      <c r="C108" s="236"/>
      <c r="D108" s="236"/>
      <c r="E108" s="236"/>
      <c r="F108" s="236"/>
      <c r="G108" s="236"/>
      <c r="H108" s="236"/>
      <c r="I108" s="236"/>
      <c r="J108" s="16"/>
    </row>
    <row r="109" spans="1:10" ht="15" customHeight="1" x14ac:dyDescent="0.25">
      <c r="A109" s="224" t="s">
        <v>128</v>
      </c>
      <c r="B109" s="225"/>
      <c r="C109" s="225"/>
      <c r="D109" s="225"/>
      <c r="E109" s="225"/>
      <c r="F109" s="225"/>
      <c r="G109" s="225"/>
      <c r="H109" s="225"/>
      <c r="I109" s="226"/>
      <c r="J109" s="16"/>
    </row>
    <row r="110" spans="1:10" ht="15" customHeight="1" x14ac:dyDescent="0.25">
      <c r="A110" s="43">
        <v>5</v>
      </c>
      <c r="B110" s="237" t="s">
        <v>129</v>
      </c>
      <c r="C110" s="237"/>
      <c r="D110" s="237"/>
      <c r="E110" s="237"/>
      <c r="F110" s="237"/>
      <c r="G110" s="237"/>
      <c r="H110" s="269" t="s">
        <v>52</v>
      </c>
      <c r="I110" s="271"/>
      <c r="J110" s="16"/>
    </row>
    <row r="111" spans="1:10" ht="15" customHeight="1" x14ac:dyDescent="0.25">
      <c r="A111" s="28" t="s">
        <v>30</v>
      </c>
      <c r="B111" s="228" t="s">
        <v>130</v>
      </c>
      <c r="C111" s="229"/>
      <c r="D111" s="229"/>
      <c r="E111" s="229"/>
      <c r="F111" s="229"/>
      <c r="G111" s="230"/>
      <c r="H111" s="296">
        <v>0</v>
      </c>
      <c r="I111" s="297"/>
      <c r="J111" s="317"/>
    </row>
    <row r="112" spans="1:10" ht="15" customHeight="1" x14ac:dyDescent="0.25">
      <c r="A112" s="28" t="s">
        <v>32</v>
      </c>
      <c r="B112" s="233" t="s">
        <v>131</v>
      </c>
      <c r="C112" s="234"/>
      <c r="D112" s="234"/>
      <c r="E112" s="234"/>
      <c r="F112" s="234"/>
      <c r="G112" s="235"/>
      <c r="H112" s="296">
        <v>0</v>
      </c>
      <c r="I112" s="297"/>
      <c r="J112" s="317"/>
    </row>
    <row r="113" spans="1:11" ht="15" customHeight="1" x14ac:dyDescent="0.25">
      <c r="A113" s="211" t="s">
        <v>26</v>
      </c>
      <c r="B113" s="211"/>
      <c r="C113" s="211"/>
      <c r="D113" s="211"/>
      <c r="E113" s="211"/>
      <c r="F113" s="211"/>
      <c r="G113" s="211"/>
      <c r="H113" s="334">
        <f>SUM(H111:I112)</f>
        <v>0</v>
      </c>
      <c r="I113" s="335"/>
      <c r="J113" s="16"/>
    </row>
    <row r="114" spans="1:11" ht="15" customHeight="1" x14ac:dyDescent="0.25">
      <c r="A114" s="223"/>
      <c r="B114" s="223"/>
      <c r="C114" s="223"/>
      <c r="D114" s="223"/>
      <c r="E114" s="223"/>
      <c r="F114" s="223"/>
      <c r="G114" s="223"/>
      <c r="H114" s="223"/>
      <c r="I114" s="223"/>
      <c r="J114" s="16"/>
    </row>
    <row r="115" spans="1:11" ht="15" customHeight="1" x14ac:dyDescent="0.25">
      <c r="A115" s="224" t="s">
        <v>133</v>
      </c>
      <c r="B115" s="225"/>
      <c r="C115" s="225"/>
      <c r="D115" s="225"/>
      <c r="E115" s="225"/>
      <c r="F115" s="225"/>
      <c r="G115" s="225"/>
      <c r="H115" s="225"/>
      <c r="I115" s="226"/>
      <c r="J115" s="16"/>
    </row>
    <row r="116" spans="1:11" ht="15" customHeight="1" x14ac:dyDescent="0.25">
      <c r="A116" s="42">
        <v>6</v>
      </c>
      <c r="B116" s="227" t="s">
        <v>134</v>
      </c>
      <c r="C116" s="227"/>
      <c r="D116" s="227"/>
      <c r="E116" s="227"/>
      <c r="F116" s="227"/>
      <c r="G116" s="227"/>
      <c r="H116" s="42" t="s">
        <v>71</v>
      </c>
      <c r="I116" s="42" t="s">
        <v>52</v>
      </c>
      <c r="J116" s="16"/>
    </row>
    <row r="117" spans="1:11" ht="15" customHeight="1" x14ac:dyDescent="0.25">
      <c r="A117" s="159" t="s">
        <v>30</v>
      </c>
      <c r="B117" s="216" t="s">
        <v>135</v>
      </c>
      <c r="C117" s="216"/>
      <c r="D117" s="216"/>
      <c r="E117" s="216"/>
      <c r="F117" s="216"/>
      <c r="G117" s="216"/>
      <c r="H117" s="171">
        <v>1.4999999999999999E-2</v>
      </c>
      <c r="I117" s="172">
        <f>H133*H117</f>
        <v>91.139864369349581</v>
      </c>
      <c r="J117" s="16"/>
      <c r="K117" s="54"/>
    </row>
    <row r="118" spans="1:11" ht="15" customHeight="1" x14ac:dyDescent="0.25">
      <c r="A118" s="159" t="s">
        <v>32</v>
      </c>
      <c r="B118" s="216" t="s">
        <v>136</v>
      </c>
      <c r="C118" s="216"/>
      <c r="D118" s="216"/>
      <c r="E118" s="216"/>
      <c r="F118" s="216"/>
      <c r="G118" s="216"/>
      <c r="H118" s="171">
        <v>2.1000000000000001E-2</v>
      </c>
      <c r="I118" s="172">
        <f>(I117+H133)*H118</f>
        <v>129.50974726884576</v>
      </c>
      <c r="J118" s="16"/>
      <c r="K118" s="53"/>
    </row>
    <row r="119" spans="1:11" ht="15" customHeight="1" x14ac:dyDescent="0.25">
      <c r="A119" s="28" t="s">
        <v>35</v>
      </c>
      <c r="B119" s="209" t="s">
        <v>137</v>
      </c>
      <c r="C119" s="209"/>
      <c r="D119" s="209"/>
      <c r="E119" s="209"/>
      <c r="F119" s="209"/>
      <c r="G119" s="209"/>
      <c r="H119" s="38">
        <f>SUM(H120:H122)</f>
        <v>8.6499999999999994E-2</v>
      </c>
      <c r="I119" s="105">
        <f>((H133+I117+I118)/(1-H119))*H119</f>
        <v>596.23361715375268</v>
      </c>
      <c r="J119" s="16"/>
    </row>
    <row r="120" spans="1:11" ht="15" customHeight="1" x14ac:dyDescent="0.25">
      <c r="A120" s="232" t="s">
        <v>138</v>
      </c>
      <c r="B120" s="232"/>
      <c r="C120" s="218" t="s">
        <v>139</v>
      </c>
      <c r="D120" s="160" t="s">
        <v>140</v>
      </c>
      <c r="E120" s="161"/>
      <c r="F120" s="161"/>
      <c r="G120" s="162"/>
      <c r="H120" s="171">
        <v>6.4999999999999997E-3</v>
      </c>
      <c r="I120" s="172">
        <f>((H133+I117+I118)/(1-H119))*H120</f>
        <v>44.803682213865812</v>
      </c>
      <c r="J120" s="16"/>
    </row>
    <row r="121" spans="1:11" ht="15" customHeight="1" x14ac:dyDescent="0.25">
      <c r="A121" s="232" t="s">
        <v>141</v>
      </c>
      <c r="B121" s="232"/>
      <c r="C121" s="219"/>
      <c r="D121" s="160" t="s">
        <v>142</v>
      </c>
      <c r="E121" s="161"/>
      <c r="F121" s="161"/>
      <c r="G121" s="162"/>
      <c r="H121" s="171">
        <v>0.03</v>
      </c>
      <c r="I121" s="172">
        <f>((H133+I117+I118)/(1-H119))*H121</f>
        <v>206.78622560245759</v>
      </c>
      <c r="J121" s="16"/>
    </row>
    <row r="122" spans="1:11" ht="15" customHeight="1" x14ac:dyDescent="0.25">
      <c r="A122" s="232" t="s">
        <v>143</v>
      </c>
      <c r="B122" s="232"/>
      <c r="C122" s="39" t="s">
        <v>144</v>
      </c>
      <c r="D122" s="29" t="s">
        <v>145</v>
      </c>
      <c r="E122" s="30"/>
      <c r="F122" s="30"/>
      <c r="G122" s="32"/>
      <c r="H122" s="38">
        <v>0.05</v>
      </c>
      <c r="I122" s="105">
        <f>((H133+I117+I118)/(1-H119))*H122</f>
        <v>344.64370933742936</v>
      </c>
      <c r="J122" s="16"/>
    </row>
    <row r="123" spans="1:11" ht="15" customHeight="1" x14ac:dyDescent="0.25">
      <c r="A123" s="211" t="s">
        <v>26</v>
      </c>
      <c r="B123" s="211"/>
      <c r="C123" s="211"/>
      <c r="D123" s="211"/>
      <c r="E123" s="211"/>
      <c r="F123" s="211"/>
      <c r="G123" s="211"/>
      <c r="H123" s="41">
        <f>H119+H118+H117</f>
        <v>0.1225</v>
      </c>
      <c r="I123" s="40">
        <f>SUM(I117:I119)</f>
        <v>816.883228791948</v>
      </c>
      <c r="J123" s="16"/>
    </row>
    <row r="124" spans="1:11" ht="15" customHeight="1" x14ac:dyDescent="0.25">
      <c r="A124" s="208"/>
      <c r="B124" s="208"/>
      <c r="C124" s="208"/>
      <c r="D124" s="208"/>
      <c r="E124" s="208"/>
      <c r="F124" s="208"/>
      <c r="G124" s="208"/>
      <c r="H124" s="208"/>
      <c r="I124" s="208"/>
      <c r="J124" s="16"/>
    </row>
    <row r="125" spans="1:11" ht="15" customHeight="1" x14ac:dyDescent="0.25">
      <c r="A125" s="214" t="s">
        <v>146</v>
      </c>
      <c r="B125" s="214"/>
      <c r="C125" s="214"/>
      <c r="D125" s="214"/>
      <c r="E125" s="214"/>
      <c r="F125" s="214"/>
      <c r="G125" s="214"/>
      <c r="H125" s="214"/>
      <c r="I125" s="214"/>
      <c r="J125" s="16"/>
    </row>
    <row r="126" spans="1:11" ht="15" customHeight="1" x14ac:dyDescent="0.25">
      <c r="A126" s="215"/>
      <c r="B126" s="215"/>
      <c r="C126" s="215"/>
      <c r="D126" s="215"/>
      <c r="E126" s="215"/>
      <c r="F126" s="215"/>
      <c r="G126" s="215"/>
      <c r="H126" s="215"/>
      <c r="I126" s="215"/>
      <c r="J126" s="16"/>
    </row>
    <row r="127" spans="1:11" ht="15" customHeight="1" x14ac:dyDescent="0.25">
      <c r="A127" s="211" t="s">
        <v>147</v>
      </c>
      <c r="B127" s="211"/>
      <c r="C127" s="211"/>
      <c r="D127" s="211"/>
      <c r="E127" s="211"/>
      <c r="F127" s="211"/>
      <c r="G127" s="211"/>
      <c r="H127" s="211" t="s">
        <v>52</v>
      </c>
      <c r="I127" s="211"/>
      <c r="J127" s="16"/>
    </row>
    <row r="128" spans="1:11" ht="15" customHeight="1" x14ac:dyDescent="0.25">
      <c r="A128" s="28" t="s">
        <v>30</v>
      </c>
      <c r="B128" s="209" t="s">
        <v>148</v>
      </c>
      <c r="C128" s="209"/>
      <c r="D128" s="209"/>
      <c r="E128" s="209"/>
      <c r="F128" s="209"/>
      <c r="G128" s="209"/>
      <c r="H128" s="210">
        <f>H34</f>
        <v>3231.67</v>
      </c>
      <c r="I128" s="210"/>
      <c r="J128" s="16"/>
    </row>
    <row r="129" spans="1:13" ht="15" customHeight="1" x14ac:dyDescent="0.25">
      <c r="A129" s="28" t="s">
        <v>32</v>
      </c>
      <c r="B129" s="209" t="s">
        <v>149</v>
      </c>
      <c r="C129" s="209"/>
      <c r="D129" s="209"/>
      <c r="E129" s="209"/>
      <c r="F129" s="209"/>
      <c r="G129" s="209"/>
      <c r="H129" s="210">
        <f>H72</f>
        <v>2502.4710837422881</v>
      </c>
      <c r="I129" s="210"/>
      <c r="J129" s="16"/>
      <c r="M129" s="53"/>
    </row>
    <row r="130" spans="1:13" ht="15" customHeight="1" x14ac:dyDescent="0.25">
      <c r="A130" s="28" t="s">
        <v>35</v>
      </c>
      <c r="B130" s="209" t="s">
        <v>150</v>
      </c>
      <c r="C130" s="209"/>
      <c r="D130" s="209"/>
      <c r="E130" s="209"/>
      <c r="F130" s="209"/>
      <c r="G130" s="209"/>
      <c r="H130" s="210">
        <f>H82</f>
        <v>210.74860131361112</v>
      </c>
      <c r="I130" s="210"/>
      <c r="J130" s="16"/>
    </row>
    <row r="131" spans="1:13" ht="15" customHeight="1" x14ac:dyDescent="0.25">
      <c r="A131" s="28" t="s">
        <v>37</v>
      </c>
      <c r="B131" s="209" t="s">
        <v>151</v>
      </c>
      <c r="C131" s="209"/>
      <c r="D131" s="209"/>
      <c r="E131" s="209"/>
      <c r="F131" s="209"/>
      <c r="G131" s="209"/>
      <c r="H131" s="210">
        <f>I101</f>
        <v>131.10127290073967</v>
      </c>
      <c r="I131" s="210"/>
      <c r="J131" s="16"/>
    </row>
    <row r="132" spans="1:13" ht="15" customHeight="1" x14ac:dyDescent="0.25">
      <c r="A132" s="28" t="s">
        <v>60</v>
      </c>
      <c r="B132" s="209" t="s">
        <v>152</v>
      </c>
      <c r="C132" s="209"/>
      <c r="D132" s="209"/>
      <c r="E132" s="209"/>
      <c r="F132" s="209"/>
      <c r="G132" s="209"/>
      <c r="H132" s="210">
        <f>H113</f>
        <v>0</v>
      </c>
      <c r="I132" s="210"/>
      <c r="J132" s="16"/>
    </row>
    <row r="133" spans="1:13" ht="15" customHeight="1" x14ac:dyDescent="0.25">
      <c r="A133" s="211" t="s">
        <v>153</v>
      </c>
      <c r="B133" s="211"/>
      <c r="C133" s="211"/>
      <c r="D133" s="211"/>
      <c r="E133" s="211"/>
      <c r="F133" s="211"/>
      <c r="G133" s="211"/>
      <c r="H133" s="213">
        <f>SUM(H128:I132)</f>
        <v>6075.9909579566392</v>
      </c>
      <c r="I133" s="213"/>
      <c r="J133" s="16"/>
    </row>
    <row r="134" spans="1:13" ht="15" customHeight="1" x14ac:dyDescent="0.25">
      <c r="A134" s="28" t="s">
        <v>62</v>
      </c>
      <c r="B134" s="209" t="s">
        <v>154</v>
      </c>
      <c r="C134" s="209"/>
      <c r="D134" s="209"/>
      <c r="E134" s="209"/>
      <c r="F134" s="209"/>
      <c r="G134" s="209"/>
      <c r="H134" s="210">
        <f>I123</f>
        <v>816.883228791948</v>
      </c>
      <c r="I134" s="210"/>
      <c r="J134" s="16"/>
    </row>
    <row r="135" spans="1:13" ht="15" customHeight="1" x14ac:dyDescent="0.25">
      <c r="A135" s="211" t="s">
        <v>155</v>
      </c>
      <c r="B135" s="211"/>
      <c r="C135" s="211"/>
      <c r="D135" s="211"/>
      <c r="E135" s="211"/>
      <c r="F135" s="211"/>
      <c r="G135" s="211"/>
      <c r="H135" s="212">
        <f>(H133+H134)</f>
        <v>6892.8741867485869</v>
      </c>
      <c r="I135" s="212"/>
      <c r="J135" s="16"/>
    </row>
    <row r="136" spans="1:13" ht="15" customHeight="1" x14ac:dyDescent="0.25">
      <c r="A136" s="208"/>
      <c r="B136" s="208"/>
      <c r="C136" s="208"/>
      <c r="D136" s="208"/>
      <c r="E136" s="208"/>
      <c r="F136" s="208"/>
      <c r="G136" s="208"/>
      <c r="H136" s="208"/>
      <c r="I136" s="208"/>
      <c r="J136" s="16"/>
    </row>
    <row r="137" spans="1:13" ht="15" hidden="1" customHeight="1" x14ac:dyDescent="0.25"/>
    <row r="138" spans="1:13" ht="15" hidden="1" customHeight="1" x14ac:dyDescent="0.25"/>
    <row r="139" spans="1:13" ht="15" hidden="1" customHeight="1" x14ac:dyDescent="0.25">
      <c r="B139" s="13" t="s">
        <v>156</v>
      </c>
      <c r="C139" s="12">
        <v>4.1999999999999997E-3</v>
      </c>
    </row>
    <row r="140" spans="1:13" ht="15" hidden="1" customHeight="1" x14ac:dyDescent="0.25">
      <c r="B140" s="13" t="s">
        <v>136</v>
      </c>
      <c r="C140" s="12">
        <v>4.0000000000000001E-3</v>
      </c>
    </row>
    <row r="141" spans="1:13" ht="15" hidden="1" customHeight="1" x14ac:dyDescent="0.25">
      <c r="B141" s="11"/>
      <c r="C141" s="10">
        <f>SUM(C139:C140)</f>
        <v>8.199999999999999E-3</v>
      </c>
    </row>
    <row r="142" spans="1:13" ht="15" hidden="1" customHeight="1" x14ac:dyDescent="0.25"/>
    <row r="143" spans="1:13" ht="15" hidden="1" customHeight="1" x14ac:dyDescent="0.25">
      <c r="C143" s="9" t="e">
        <v>#REF!</v>
      </c>
    </row>
    <row r="144" spans="1:13" ht="15" hidden="1" customHeight="1" x14ac:dyDescent="0.25"/>
    <row r="145" spans="1:9" ht="15" customHeight="1" x14ac:dyDescent="0.25">
      <c r="A145" s="214" t="s">
        <v>157</v>
      </c>
      <c r="B145" s="214"/>
      <c r="C145" s="214"/>
      <c r="D145" s="214"/>
      <c r="E145" s="214"/>
      <c r="F145" s="214"/>
      <c r="G145" s="214"/>
      <c r="H145" s="214"/>
      <c r="I145" s="214"/>
    </row>
    <row r="146" spans="1:9" ht="15" customHeight="1" x14ac:dyDescent="0.25">
      <c r="A146" s="98"/>
      <c r="B146" s="98"/>
      <c r="C146" s="98"/>
      <c r="D146" s="98"/>
      <c r="E146" s="98"/>
      <c r="F146" s="98"/>
      <c r="G146" s="98"/>
      <c r="H146" s="98"/>
      <c r="I146" s="98"/>
    </row>
    <row r="147" spans="1:9" ht="15" customHeight="1" x14ac:dyDescent="0.25">
      <c r="A147" s="211" t="s">
        <v>158</v>
      </c>
      <c r="B147" s="211"/>
      <c r="C147" s="211"/>
      <c r="D147" s="211"/>
      <c r="E147" s="211"/>
      <c r="F147" s="211"/>
      <c r="G147" s="211"/>
      <c r="H147" s="211" t="s">
        <v>52</v>
      </c>
      <c r="I147" s="211"/>
    </row>
    <row r="148" spans="1:9" ht="15" customHeight="1" x14ac:dyDescent="0.25">
      <c r="A148" s="28" t="s">
        <v>30</v>
      </c>
      <c r="B148" s="330" t="s">
        <v>159</v>
      </c>
      <c r="C148" s="331"/>
      <c r="D148" s="331"/>
      <c r="E148" s="331"/>
      <c r="F148" s="331"/>
      <c r="G148" s="332"/>
      <c r="H148" s="290">
        <f>I39</f>
        <v>269.19811099999998</v>
      </c>
      <c r="I148" s="291"/>
    </row>
    <row r="149" spans="1:9" ht="15" customHeight="1" x14ac:dyDescent="0.25">
      <c r="A149" s="28" t="s">
        <v>32</v>
      </c>
      <c r="B149" s="209" t="s">
        <v>181</v>
      </c>
      <c r="C149" s="209"/>
      <c r="D149" s="209"/>
      <c r="E149" s="209"/>
      <c r="F149" s="209"/>
      <c r="G149" s="209"/>
      <c r="H149" s="290">
        <f>I40</f>
        <v>359.07444444444445</v>
      </c>
      <c r="I149" s="291"/>
    </row>
    <row r="150" spans="1:9" ht="15" customHeight="1" x14ac:dyDescent="0.25">
      <c r="A150" s="28" t="s">
        <v>35</v>
      </c>
      <c r="B150" s="209" t="s">
        <v>160</v>
      </c>
      <c r="C150" s="209"/>
      <c r="D150" s="209"/>
      <c r="E150" s="209"/>
      <c r="F150" s="209"/>
      <c r="G150" s="209"/>
      <c r="H150" s="290">
        <f>H82</f>
        <v>210.74860131361112</v>
      </c>
      <c r="I150" s="291"/>
    </row>
    <row r="151" spans="1:9" ht="15" customHeight="1" x14ac:dyDescent="0.25">
      <c r="A151" s="28" t="s">
        <v>37</v>
      </c>
      <c r="B151" s="209" t="s">
        <v>176</v>
      </c>
      <c r="C151" s="209"/>
      <c r="D151" s="209"/>
      <c r="E151" s="209"/>
      <c r="F151" s="209"/>
      <c r="G151" s="209"/>
      <c r="H151" s="290">
        <f>I101</f>
        <v>131.10127290073967</v>
      </c>
      <c r="I151" s="291"/>
    </row>
    <row r="152" spans="1:9" ht="15" customHeight="1" x14ac:dyDescent="0.25">
      <c r="A152" s="239" t="s">
        <v>161</v>
      </c>
      <c r="B152" s="240"/>
      <c r="C152" s="240"/>
      <c r="D152" s="240"/>
      <c r="E152" s="240"/>
      <c r="F152" s="240"/>
      <c r="G152" s="241"/>
      <c r="H152" s="328">
        <f>SUM(H148:I151)</f>
        <v>970.12242965879511</v>
      </c>
      <c r="I152" s="329"/>
    </row>
  </sheetData>
  <mergeCells count="173">
    <mergeCell ref="A124:I124"/>
    <mergeCell ref="A125:I125"/>
    <mergeCell ref="A126:I126"/>
    <mergeCell ref="B117:G117"/>
    <mergeCell ref="B118:G118"/>
    <mergeCell ref="A133:G133"/>
    <mergeCell ref="H133:I133"/>
    <mergeCell ref="B134:G134"/>
    <mergeCell ref="H134:I134"/>
    <mergeCell ref="B131:G131"/>
    <mergeCell ref="H131:I131"/>
    <mergeCell ref="B132:G132"/>
    <mergeCell ref="H132:I132"/>
    <mergeCell ref="J76:J81"/>
    <mergeCell ref="J111:J112"/>
    <mergeCell ref="J88:J92"/>
    <mergeCell ref="H105:I105"/>
    <mergeCell ref="H106:I106"/>
    <mergeCell ref="H107:I107"/>
    <mergeCell ref="B129:G129"/>
    <mergeCell ref="H129:I129"/>
    <mergeCell ref="B130:G130"/>
    <mergeCell ref="H130:I130"/>
    <mergeCell ref="A127:G127"/>
    <mergeCell ref="H127:I127"/>
    <mergeCell ref="B128:G128"/>
    <mergeCell ref="H128:I128"/>
    <mergeCell ref="A122:B122"/>
    <mergeCell ref="A123:G123"/>
    <mergeCell ref="B119:G119"/>
    <mergeCell ref="A120:B120"/>
    <mergeCell ref="C120:C121"/>
    <mergeCell ref="A121:B121"/>
    <mergeCell ref="A113:G113"/>
    <mergeCell ref="H113:I113"/>
    <mergeCell ref="A114:I114"/>
    <mergeCell ref="A115:I115"/>
    <mergeCell ref="B149:G149"/>
    <mergeCell ref="H149:I149"/>
    <mergeCell ref="B150:G150"/>
    <mergeCell ref="H150:I150"/>
    <mergeCell ref="B151:G151"/>
    <mergeCell ref="H151:I151"/>
    <mergeCell ref="A152:G152"/>
    <mergeCell ref="H152:I152"/>
    <mergeCell ref="A135:G135"/>
    <mergeCell ref="H135:I135"/>
    <mergeCell ref="A136:I136"/>
    <mergeCell ref="B148:G148"/>
    <mergeCell ref="H148:I148"/>
    <mergeCell ref="A145:I145"/>
    <mergeCell ref="A147:G147"/>
    <mergeCell ref="H147:I147"/>
    <mergeCell ref="B116:G116"/>
    <mergeCell ref="B112:G112"/>
    <mergeCell ref="H112:I112"/>
    <mergeCell ref="A108:I108"/>
    <mergeCell ref="A109:I109"/>
    <mergeCell ref="B110:G110"/>
    <mergeCell ref="H110:I110"/>
    <mergeCell ref="B111:G111"/>
    <mergeCell ref="H111:I111"/>
    <mergeCell ref="A102:I102"/>
    <mergeCell ref="A103:I103"/>
    <mergeCell ref="A104:I104"/>
    <mergeCell ref="A84:I84"/>
    <mergeCell ref="A85:I85"/>
    <mergeCell ref="H82:I82"/>
    <mergeCell ref="A83:I83"/>
    <mergeCell ref="A73:I73"/>
    <mergeCell ref="A74:I74"/>
    <mergeCell ref="A98:G98"/>
    <mergeCell ref="A101:G101"/>
    <mergeCell ref="B71:G71"/>
    <mergeCell ref="H71:I71"/>
    <mergeCell ref="A72:G72"/>
    <mergeCell ref="H72:I72"/>
    <mergeCell ref="B70:G70"/>
    <mergeCell ref="H70:I70"/>
    <mergeCell ref="A65:I65"/>
    <mergeCell ref="A66:I66"/>
    <mergeCell ref="A67:I67"/>
    <mergeCell ref="B68:G68"/>
    <mergeCell ref="H68:I68"/>
    <mergeCell ref="A64:G64"/>
    <mergeCell ref="H64:I64"/>
    <mergeCell ref="B62:G62"/>
    <mergeCell ref="H62:I62"/>
    <mergeCell ref="B69:G69"/>
    <mergeCell ref="H69:I69"/>
    <mergeCell ref="H63:I63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8:G38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27:G27"/>
    <mergeCell ref="H27:I27"/>
    <mergeCell ref="H28:I28"/>
    <mergeCell ref="H29:I29"/>
    <mergeCell ref="B23:G23"/>
    <mergeCell ref="H23:I23"/>
    <mergeCell ref="A24:I24"/>
    <mergeCell ref="A25:I25"/>
    <mergeCell ref="B26:G26"/>
    <mergeCell ref="H26:I26"/>
    <mergeCell ref="F29:G29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</mergeCells>
  <dataValidations count="1">
    <dataValidation allowBlank="1" sqref="A1 A125" xr:uid="{4666E211-9AF9-4069-9F6E-1BF3CEF3A2A6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892FB-9F84-414A-B97D-E075C8474F0A}">
  <sheetPr>
    <tabColor rgb="FFCCCCFF"/>
  </sheetPr>
  <dimension ref="A1:Q158"/>
  <sheetViews>
    <sheetView showGridLines="0" zoomScaleNormal="100" zoomScaleSheetLayoutView="100" workbookViewId="0">
      <selection activeCell="H47" sqref="H47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13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304" t="s">
        <v>27</v>
      </c>
      <c r="B1" s="304"/>
      <c r="C1" s="304"/>
      <c r="D1" s="304"/>
      <c r="E1" s="304"/>
      <c r="F1" s="304"/>
      <c r="G1" s="304"/>
      <c r="H1" s="304"/>
      <c r="I1" s="304"/>
      <c r="J1" s="16"/>
      <c r="K1" s="16"/>
    </row>
    <row r="2" spans="1:11" ht="15" customHeight="1" x14ac:dyDescent="0.25">
      <c r="A2" s="242"/>
      <c r="B2" s="242"/>
      <c r="C2" s="242"/>
      <c r="D2" s="242"/>
      <c r="E2" s="242"/>
      <c r="F2" s="242"/>
      <c r="G2" s="242"/>
      <c r="H2" s="242"/>
      <c r="I2" s="242"/>
      <c r="J2" s="16"/>
      <c r="K2" s="16"/>
    </row>
    <row r="3" spans="1:11" ht="15" customHeight="1" x14ac:dyDescent="0.25">
      <c r="A3" s="19"/>
      <c r="B3" s="20" t="s">
        <v>28</v>
      </c>
      <c r="C3" s="305" t="s">
        <v>255</v>
      </c>
      <c r="D3" s="305"/>
      <c r="E3" s="305"/>
      <c r="F3" s="305"/>
      <c r="G3" s="305"/>
      <c r="H3" s="305"/>
      <c r="I3" s="305"/>
      <c r="J3" s="16"/>
      <c r="K3" s="16"/>
    </row>
    <row r="4" spans="1:11" ht="15" customHeight="1" x14ac:dyDescent="0.25">
      <c r="A4" s="19"/>
      <c r="B4" s="21" t="s">
        <v>256</v>
      </c>
      <c r="C4" s="306"/>
      <c r="D4" s="306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257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42"/>
      <c r="B6" s="242"/>
      <c r="C6" s="242"/>
      <c r="D6" s="242"/>
      <c r="E6" s="242"/>
      <c r="F6" s="242"/>
      <c r="G6" s="242"/>
      <c r="H6" s="242"/>
      <c r="I6" s="242"/>
      <c r="J6" s="16"/>
      <c r="K6" s="16"/>
    </row>
    <row r="7" spans="1:11" ht="15" customHeight="1" x14ac:dyDescent="0.25">
      <c r="A7" s="303" t="s">
        <v>29</v>
      </c>
      <c r="B7" s="303"/>
      <c r="C7" s="303"/>
      <c r="D7" s="303"/>
      <c r="E7" s="303"/>
      <c r="F7" s="303"/>
      <c r="G7" s="303"/>
      <c r="H7" s="303"/>
      <c r="I7" s="303"/>
      <c r="J7" s="16"/>
      <c r="K7" s="16"/>
    </row>
    <row r="8" spans="1:11" ht="15" customHeight="1" x14ac:dyDescent="0.25">
      <c r="A8" s="23" t="s">
        <v>30</v>
      </c>
      <c r="B8" s="279" t="s">
        <v>31</v>
      </c>
      <c r="C8" s="279"/>
      <c r="D8" s="279"/>
      <c r="E8" s="279"/>
      <c r="F8" s="279"/>
      <c r="G8" s="309">
        <v>45439</v>
      </c>
      <c r="H8" s="307"/>
      <c r="I8" s="307"/>
      <c r="J8" s="16"/>
      <c r="K8" s="16"/>
    </row>
    <row r="9" spans="1:11" ht="15" customHeight="1" x14ac:dyDescent="0.25">
      <c r="A9" s="23" t="s">
        <v>32</v>
      </c>
      <c r="B9" s="279" t="s">
        <v>33</v>
      </c>
      <c r="C9" s="279"/>
      <c r="D9" s="279"/>
      <c r="E9" s="279"/>
      <c r="F9" s="279"/>
      <c r="G9" s="310" t="s">
        <v>34</v>
      </c>
      <c r="H9" s="311"/>
      <c r="I9" s="312"/>
      <c r="J9" s="16"/>
      <c r="K9" s="16"/>
    </row>
    <row r="10" spans="1:11" ht="15" customHeight="1" x14ac:dyDescent="0.25">
      <c r="A10" s="24" t="s">
        <v>35</v>
      </c>
      <c r="B10" s="313" t="s">
        <v>36</v>
      </c>
      <c r="C10" s="314"/>
      <c r="D10" s="314"/>
      <c r="E10" s="314"/>
      <c r="F10" s="314"/>
      <c r="G10" s="307" t="s">
        <v>250</v>
      </c>
      <c r="H10" s="307"/>
      <c r="I10" s="307"/>
      <c r="J10" s="16"/>
      <c r="K10" s="16"/>
    </row>
    <row r="11" spans="1:11" ht="15" customHeight="1" x14ac:dyDescent="0.25">
      <c r="A11" s="23" t="s">
        <v>37</v>
      </c>
      <c r="B11" s="25" t="s">
        <v>38</v>
      </c>
      <c r="C11" s="26"/>
      <c r="D11" s="26"/>
      <c r="E11" s="26"/>
      <c r="F11" s="26"/>
      <c r="G11" s="307">
        <v>3</v>
      </c>
      <c r="H11" s="307"/>
      <c r="I11" s="307"/>
      <c r="J11" s="16"/>
      <c r="K11" s="16"/>
    </row>
    <row r="12" spans="1:11" ht="15" customHeight="1" x14ac:dyDescent="0.25">
      <c r="A12" s="303" t="s">
        <v>39</v>
      </c>
      <c r="B12" s="303"/>
      <c r="C12" s="303"/>
      <c r="D12" s="303"/>
      <c r="E12" s="303"/>
      <c r="F12" s="303"/>
      <c r="G12" s="303"/>
      <c r="H12" s="303"/>
      <c r="I12" s="303"/>
      <c r="J12" s="16"/>
      <c r="K12" s="16"/>
    </row>
    <row r="13" spans="1:11" ht="15" customHeight="1" x14ac:dyDescent="0.25">
      <c r="A13" s="23">
        <v>1</v>
      </c>
      <c r="B13" s="279" t="s">
        <v>40</v>
      </c>
      <c r="C13" s="279"/>
      <c r="D13" s="279"/>
      <c r="E13" s="279"/>
      <c r="F13" s="279"/>
      <c r="G13" s="279"/>
      <c r="H13" s="307" t="s">
        <v>4</v>
      </c>
      <c r="I13" s="307"/>
      <c r="J13" s="16"/>
      <c r="K13" s="16"/>
    </row>
    <row r="14" spans="1:11" ht="15" customHeight="1" x14ac:dyDescent="0.25">
      <c r="A14" s="23">
        <v>2</v>
      </c>
      <c r="B14" s="279" t="s">
        <v>41</v>
      </c>
      <c r="C14" s="279"/>
      <c r="D14" s="279"/>
      <c r="E14" s="279"/>
      <c r="F14" s="279"/>
      <c r="G14" s="279"/>
      <c r="H14" s="308">
        <v>1</v>
      </c>
      <c r="I14" s="308"/>
      <c r="J14" s="16"/>
      <c r="K14" s="16"/>
    </row>
    <row r="15" spans="1:11" ht="15" customHeight="1" x14ac:dyDescent="0.25">
      <c r="A15" s="23">
        <v>3</v>
      </c>
      <c r="B15" s="25" t="s">
        <v>42</v>
      </c>
      <c r="C15" s="302" t="s">
        <v>11</v>
      </c>
      <c r="D15" s="302"/>
      <c r="E15" s="302"/>
      <c r="F15" s="302"/>
      <c r="G15" s="302"/>
      <c r="H15" s="302"/>
      <c r="I15" s="302"/>
      <c r="J15" s="16"/>
      <c r="K15" s="16"/>
    </row>
    <row r="16" spans="1:11" ht="15" customHeight="1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16"/>
      <c r="K16" s="16"/>
    </row>
    <row r="17" spans="1:14" ht="15" customHeight="1" x14ac:dyDescent="0.25">
      <c r="A17" s="303" t="s">
        <v>43</v>
      </c>
      <c r="B17" s="303"/>
      <c r="C17" s="303"/>
      <c r="D17" s="303"/>
      <c r="E17" s="303"/>
      <c r="F17" s="303"/>
      <c r="G17" s="303"/>
      <c r="H17" s="303"/>
      <c r="I17" s="303"/>
      <c r="J17" s="16"/>
      <c r="K17" s="16"/>
    </row>
    <row r="18" spans="1:14" ht="15" customHeight="1" x14ac:dyDescent="0.25">
      <c r="A18" s="238" t="s">
        <v>44</v>
      </c>
      <c r="B18" s="238"/>
      <c r="C18" s="238"/>
      <c r="D18" s="238"/>
      <c r="E18" s="238"/>
      <c r="F18" s="238"/>
      <c r="G18" s="238"/>
      <c r="H18" s="238"/>
      <c r="I18" s="238"/>
      <c r="J18" s="16"/>
      <c r="K18" s="16"/>
    </row>
    <row r="19" spans="1:14" x14ac:dyDescent="0.25">
      <c r="A19" s="27">
        <v>1</v>
      </c>
      <c r="B19" s="268" t="s">
        <v>45</v>
      </c>
      <c r="C19" s="268"/>
      <c r="D19" s="268"/>
      <c r="E19" s="268"/>
      <c r="F19" s="268"/>
      <c r="G19" s="268"/>
      <c r="H19" s="300" t="s">
        <v>251</v>
      </c>
      <c r="I19" s="301"/>
      <c r="J19" s="16"/>
      <c r="K19" s="16"/>
    </row>
    <row r="20" spans="1:14" ht="15" customHeight="1" x14ac:dyDescent="0.25">
      <c r="A20" s="27">
        <v>2</v>
      </c>
      <c r="B20" s="268" t="s">
        <v>46</v>
      </c>
      <c r="C20" s="268"/>
      <c r="D20" s="268"/>
      <c r="E20" s="268"/>
      <c r="F20" s="268"/>
      <c r="G20" s="268"/>
      <c r="H20" s="315" t="s">
        <v>253</v>
      </c>
      <c r="I20" s="316"/>
      <c r="J20" s="16"/>
      <c r="K20" s="16"/>
    </row>
    <row r="21" spans="1:14" ht="15" customHeight="1" x14ac:dyDescent="0.25">
      <c r="A21" s="156">
        <v>3</v>
      </c>
      <c r="B21" s="272" t="s">
        <v>47</v>
      </c>
      <c r="C21" s="272"/>
      <c r="D21" s="272"/>
      <c r="E21" s="272"/>
      <c r="F21" s="272"/>
      <c r="G21" s="272"/>
      <c r="H21" s="298">
        <v>2485.9</v>
      </c>
      <c r="I21" s="299"/>
      <c r="J21" s="16"/>
      <c r="K21" s="16"/>
    </row>
    <row r="22" spans="1:14" x14ac:dyDescent="0.25">
      <c r="A22" s="27">
        <v>4</v>
      </c>
      <c r="B22" s="268" t="s">
        <v>48</v>
      </c>
      <c r="C22" s="268"/>
      <c r="D22" s="268"/>
      <c r="E22" s="268"/>
      <c r="F22" s="268"/>
      <c r="G22" s="268"/>
      <c r="H22" s="300"/>
      <c r="I22" s="301"/>
      <c r="J22" s="16"/>
      <c r="K22" s="16"/>
    </row>
    <row r="23" spans="1:14" ht="15" customHeight="1" x14ac:dyDescent="0.25">
      <c r="A23" s="27">
        <v>5</v>
      </c>
      <c r="B23" s="268" t="s">
        <v>49</v>
      </c>
      <c r="C23" s="268"/>
      <c r="D23" s="268"/>
      <c r="E23" s="268"/>
      <c r="F23" s="268"/>
      <c r="G23" s="268"/>
      <c r="H23" s="282" t="s">
        <v>182</v>
      </c>
      <c r="I23" s="283"/>
      <c r="J23" s="16"/>
      <c r="K23" s="16"/>
    </row>
    <row r="24" spans="1:14" ht="1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16"/>
      <c r="K24" s="16"/>
    </row>
    <row r="25" spans="1:14" ht="15" customHeight="1" x14ac:dyDescent="0.25">
      <c r="A25" s="224" t="s">
        <v>50</v>
      </c>
      <c r="B25" s="225"/>
      <c r="C25" s="225"/>
      <c r="D25" s="225"/>
      <c r="E25" s="225"/>
      <c r="F25" s="225"/>
      <c r="G25" s="225"/>
      <c r="H25" s="225"/>
      <c r="I25" s="226"/>
      <c r="J25" s="16"/>
      <c r="K25" s="16"/>
      <c r="M25" s="49"/>
    </row>
    <row r="26" spans="1:14" ht="15" customHeight="1" x14ac:dyDescent="0.25">
      <c r="A26" s="43">
        <v>1</v>
      </c>
      <c r="B26" s="237" t="s">
        <v>51</v>
      </c>
      <c r="C26" s="237"/>
      <c r="D26" s="237"/>
      <c r="E26" s="237"/>
      <c r="F26" s="237"/>
      <c r="G26" s="237"/>
      <c r="H26" s="321" t="s">
        <v>52</v>
      </c>
      <c r="I26" s="321"/>
      <c r="J26" s="16"/>
      <c r="K26" s="16"/>
      <c r="M26" s="49"/>
    </row>
    <row r="27" spans="1:14" ht="15" customHeight="1" x14ac:dyDescent="0.25">
      <c r="A27" s="27" t="s">
        <v>30</v>
      </c>
      <c r="B27" s="279" t="s">
        <v>53</v>
      </c>
      <c r="C27" s="279"/>
      <c r="D27" s="279"/>
      <c r="E27" s="279"/>
      <c r="F27" s="279"/>
      <c r="G27" s="279"/>
      <c r="H27" s="320">
        <f>H21</f>
        <v>2485.9</v>
      </c>
      <c r="I27" s="320"/>
      <c r="J27" s="16"/>
      <c r="K27" s="16"/>
    </row>
    <row r="28" spans="1:14" ht="15" customHeight="1" x14ac:dyDescent="0.25">
      <c r="A28" s="28" t="s">
        <v>32</v>
      </c>
      <c r="B28" s="29" t="s">
        <v>54</v>
      </c>
      <c r="C28" s="30"/>
      <c r="D28" s="31" t="s">
        <v>55</v>
      </c>
      <c r="E28" s="31" t="s">
        <v>58</v>
      </c>
      <c r="F28" s="30"/>
      <c r="G28" s="32"/>
      <c r="H28" s="210">
        <f>IF(E28="N",0,H27*0.3)</f>
        <v>0</v>
      </c>
      <c r="I28" s="210"/>
      <c r="J28" s="16"/>
      <c r="K28" s="16"/>
    </row>
    <row r="29" spans="1:14" ht="15" customHeight="1" x14ac:dyDescent="0.25">
      <c r="A29" s="28" t="s">
        <v>35</v>
      </c>
      <c r="B29" s="29" t="s">
        <v>57</v>
      </c>
      <c r="C29" s="30"/>
      <c r="D29" s="31" t="s">
        <v>55</v>
      </c>
      <c r="E29" s="31" t="s">
        <v>58</v>
      </c>
      <c r="F29" s="280"/>
      <c r="G29" s="281"/>
      <c r="H29" s="291"/>
      <c r="I29" s="210"/>
      <c r="J29" s="16"/>
      <c r="K29" s="16"/>
      <c r="N29" s="55"/>
    </row>
    <row r="30" spans="1:14" ht="15" customHeight="1" x14ac:dyDescent="0.25">
      <c r="A30" s="27" t="s">
        <v>37</v>
      </c>
      <c r="B30" s="285" t="s">
        <v>59</v>
      </c>
      <c r="C30" s="286"/>
      <c r="D30" s="286"/>
      <c r="E30" s="286"/>
      <c r="F30" s="286"/>
      <c r="G30" s="287"/>
      <c r="H30" s="210"/>
      <c r="I30" s="210"/>
      <c r="J30" s="16"/>
      <c r="K30" s="16"/>
    </row>
    <row r="31" spans="1:14" ht="15" customHeight="1" x14ac:dyDescent="0.25">
      <c r="A31" s="27" t="s">
        <v>60</v>
      </c>
      <c r="B31" s="285" t="s">
        <v>61</v>
      </c>
      <c r="C31" s="286"/>
      <c r="D31" s="286"/>
      <c r="E31" s="286"/>
      <c r="F31" s="286"/>
      <c r="G31" s="287"/>
      <c r="H31" s="210"/>
      <c r="I31" s="210"/>
      <c r="J31" s="16"/>
      <c r="K31" s="16"/>
    </row>
    <row r="32" spans="1:14" ht="15" customHeight="1" x14ac:dyDescent="0.25">
      <c r="A32" s="23" t="s">
        <v>62</v>
      </c>
      <c r="B32" s="284" t="s">
        <v>63</v>
      </c>
      <c r="C32" s="284"/>
      <c r="D32" s="284"/>
      <c r="E32" s="284"/>
      <c r="F32" s="284"/>
      <c r="G32" s="284"/>
      <c r="H32" s="231"/>
      <c r="I32" s="231"/>
      <c r="J32" s="16"/>
      <c r="K32" s="16"/>
    </row>
    <row r="33" spans="1:17" ht="15" customHeight="1" x14ac:dyDescent="0.25">
      <c r="A33" s="27" t="s">
        <v>64</v>
      </c>
      <c r="B33" s="268" t="s">
        <v>65</v>
      </c>
      <c r="C33" s="268"/>
      <c r="D33" s="268"/>
      <c r="E33" s="268"/>
      <c r="F33" s="268"/>
      <c r="G33" s="268"/>
      <c r="H33" s="322"/>
      <c r="I33" s="322"/>
      <c r="J33" s="16"/>
      <c r="K33" s="16"/>
    </row>
    <row r="34" spans="1:17" ht="15" customHeight="1" x14ac:dyDescent="0.25">
      <c r="A34" s="238" t="s">
        <v>66</v>
      </c>
      <c r="B34" s="238"/>
      <c r="C34" s="238"/>
      <c r="D34" s="238"/>
      <c r="E34" s="238"/>
      <c r="F34" s="238"/>
      <c r="G34" s="238"/>
      <c r="H34" s="245">
        <f>SUM(H27:I33)</f>
        <v>2485.9</v>
      </c>
      <c r="I34" s="245"/>
      <c r="J34" s="16"/>
      <c r="K34" s="16"/>
    </row>
    <row r="35" spans="1:17" ht="15" customHeight="1" x14ac:dyDescent="0.25">
      <c r="A35" s="276"/>
      <c r="B35" s="276"/>
      <c r="C35" s="276"/>
      <c r="D35" s="276"/>
      <c r="E35" s="276"/>
      <c r="F35" s="276"/>
      <c r="G35" s="276"/>
      <c r="H35" s="276"/>
      <c r="I35" s="276"/>
      <c r="J35" s="16"/>
      <c r="K35" s="16"/>
      <c r="L35" s="53"/>
      <c r="N35" s="53"/>
    </row>
    <row r="36" spans="1:17" ht="15" customHeight="1" x14ac:dyDescent="0.25">
      <c r="A36" s="224" t="s">
        <v>67</v>
      </c>
      <c r="B36" s="225"/>
      <c r="C36" s="225"/>
      <c r="D36" s="225"/>
      <c r="E36" s="225"/>
      <c r="F36" s="225"/>
      <c r="G36" s="225"/>
      <c r="H36" s="225"/>
      <c r="I36" s="226"/>
      <c r="J36" s="16"/>
      <c r="K36" s="16"/>
      <c r="Q36" s="53"/>
    </row>
    <row r="37" spans="1:17" ht="15" customHeight="1" x14ac:dyDescent="0.25">
      <c r="A37" s="237" t="s">
        <v>68</v>
      </c>
      <c r="B37" s="237"/>
      <c r="C37" s="237"/>
      <c r="D37" s="237"/>
      <c r="E37" s="237"/>
      <c r="F37" s="237"/>
      <c r="G37" s="237"/>
      <c r="H37" s="237"/>
      <c r="I37" s="237"/>
      <c r="J37" s="16"/>
      <c r="K37" s="16"/>
      <c r="L37" s="59"/>
    </row>
    <row r="38" spans="1:17" ht="15" customHeight="1" x14ac:dyDescent="0.25">
      <c r="A38" s="43" t="s">
        <v>69</v>
      </c>
      <c r="B38" s="220" t="s">
        <v>70</v>
      </c>
      <c r="C38" s="221"/>
      <c r="D38" s="221"/>
      <c r="E38" s="221"/>
      <c r="F38" s="221"/>
      <c r="G38" s="222"/>
      <c r="H38" s="43" t="s">
        <v>71</v>
      </c>
      <c r="I38" s="46" t="s">
        <v>52</v>
      </c>
      <c r="J38" s="16"/>
      <c r="K38" s="16"/>
      <c r="N38" s="57"/>
    </row>
    <row r="39" spans="1:17" ht="15" customHeight="1" x14ac:dyDescent="0.25">
      <c r="A39" s="27" t="s">
        <v>30</v>
      </c>
      <c r="B39" s="273" t="s">
        <v>72</v>
      </c>
      <c r="C39" s="274"/>
      <c r="D39" s="274"/>
      <c r="E39" s="274"/>
      <c r="F39" s="274"/>
      <c r="G39" s="275"/>
      <c r="H39" s="62">
        <v>8.3299999999999999E-2</v>
      </c>
      <c r="I39" s="34">
        <f>H34*H39</f>
        <v>207.07547</v>
      </c>
      <c r="J39" s="16"/>
      <c r="K39" s="17"/>
      <c r="L39" s="58"/>
      <c r="M39" s="58"/>
      <c r="N39" s="57"/>
      <c r="O39" s="14"/>
    </row>
    <row r="40" spans="1:17" ht="15" customHeight="1" x14ac:dyDescent="0.25">
      <c r="A40" s="27" t="s">
        <v>32</v>
      </c>
      <c r="B40" s="273" t="s">
        <v>73</v>
      </c>
      <c r="C40" s="274"/>
      <c r="D40" s="274"/>
      <c r="E40" s="274"/>
      <c r="F40" s="274"/>
      <c r="G40" s="275"/>
      <c r="H40" s="62">
        <f>0.0833333333333333+0.0277777777777778</f>
        <v>0.1111111111111111</v>
      </c>
      <c r="I40" s="34">
        <f>H34*H40</f>
        <v>276.21111111111111</v>
      </c>
      <c r="J40" s="16"/>
      <c r="K40" s="17"/>
      <c r="L40" s="58"/>
      <c r="M40" s="58"/>
      <c r="N40" s="57"/>
      <c r="O40" s="14"/>
    </row>
    <row r="41" spans="1:17" ht="15" customHeight="1" x14ac:dyDescent="0.25">
      <c r="A41" s="61" t="s">
        <v>74</v>
      </c>
      <c r="B41" s="60"/>
      <c r="C41" s="60"/>
      <c r="D41" s="60"/>
      <c r="E41" s="60"/>
      <c r="F41" s="60"/>
      <c r="G41" s="60"/>
      <c r="H41" s="67">
        <f>SUM(H39:H40)</f>
        <v>0.19441111111111109</v>
      </c>
      <c r="I41" s="66">
        <f>SUM(I39:I40)</f>
        <v>483.2865811111111</v>
      </c>
      <c r="J41" s="16"/>
      <c r="K41" s="16"/>
      <c r="L41" s="53"/>
      <c r="N41" s="53"/>
    </row>
    <row r="42" spans="1:17" ht="15" customHeight="1" x14ac:dyDescent="0.25">
      <c r="A42" s="246" t="s">
        <v>75</v>
      </c>
      <c r="B42" s="246"/>
      <c r="C42" s="246"/>
      <c r="D42" s="246"/>
      <c r="E42" s="246"/>
      <c r="F42" s="246"/>
      <c r="G42" s="246"/>
      <c r="H42" s="246"/>
      <c r="I42" s="246"/>
      <c r="J42" s="16"/>
      <c r="K42" s="16"/>
      <c r="L42" s="53"/>
    </row>
    <row r="43" spans="1:17" ht="15" customHeight="1" x14ac:dyDescent="0.25">
      <c r="A43" s="237" t="s">
        <v>76</v>
      </c>
      <c r="B43" s="237"/>
      <c r="C43" s="237"/>
      <c r="D43" s="237"/>
      <c r="E43" s="237"/>
      <c r="F43" s="237"/>
      <c r="G43" s="237"/>
      <c r="H43" s="237"/>
      <c r="I43" s="237"/>
      <c r="J43" s="16"/>
      <c r="K43" s="16"/>
    </row>
    <row r="44" spans="1:17" ht="15" customHeight="1" x14ac:dyDescent="0.25">
      <c r="A44" s="43" t="s">
        <v>77</v>
      </c>
      <c r="B44" s="237" t="s">
        <v>78</v>
      </c>
      <c r="C44" s="237"/>
      <c r="D44" s="237"/>
      <c r="E44" s="237"/>
      <c r="F44" s="237"/>
      <c r="G44" s="237"/>
      <c r="H44" s="43" t="s">
        <v>71</v>
      </c>
      <c r="I44" s="46" t="s">
        <v>52</v>
      </c>
      <c r="J44" s="16"/>
      <c r="K44" s="16"/>
      <c r="N44" s="53"/>
    </row>
    <row r="45" spans="1:17" ht="15" customHeight="1" x14ac:dyDescent="0.25">
      <c r="A45" s="27" t="s">
        <v>30</v>
      </c>
      <c r="B45" s="268" t="s">
        <v>79</v>
      </c>
      <c r="C45" s="268"/>
      <c r="D45" s="268"/>
      <c r="E45" s="268"/>
      <c r="F45" s="268"/>
      <c r="G45" s="268"/>
      <c r="H45" s="35">
        <v>0.2</v>
      </c>
      <c r="I45" s="36">
        <f>($H$34+$I$41)*H45</f>
        <v>593.83731622222228</v>
      </c>
      <c r="J45" s="16"/>
      <c r="K45" s="16"/>
      <c r="P45" s="55"/>
    </row>
    <row r="46" spans="1:17" ht="15" customHeight="1" x14ac:dyDescent="0.25">
      <c r="A46" s="27" t="s">
        <v>32</v>
      </c>
      <c r="B46" s="268" t="s">
        <v>80</v>
      </c>
      <c r="C46" s="268"/>
      <c r="D46" s="268"/>
      <c r="E46" s="268"/>
      <c r="F46" s="268"/>
      <c r="G46" s="268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3"/>
    </row>
    <row r="47" spans="1:17" ht="15" customHeight="1" x14ac:dyDescent="0.25">
      <c r="A47" s="173" t="s">
        <v>35</v>
      </c>
      <c r="B47" s="272" t="s">
        <v>81</v>
      </c>
      <c r="C47" s="272"/>
      <c r="D47" s="272"/>
      <c r="E47" s="272"/>
      <c r="F47" s="272"/>
      <c r="G47" s="272"/>
      <c r="H47" s="175">
        <v>1.141E-2</v>
      </c>
      <c r="I47" s="169">
        <f t="shared" si="0"/>
        <v>33.878418890477775</v>
      </c>
      <c r="J47" s="16"/>
      <c r="K47" s="16"/>
      <c r="L47" s="53"/>
    </row>
    <row r="48" spans="1:17" ht="15" customHeight="1" x14ac:dyDescent="0.25">
      <c r="A48" s="37" t="s">
        <v>37</v>
      </c>
      <c r="B48" s="268" t="s">
        <v>82</v>
      </c>
      <c r="C48" s="268"/>
      <c r="D48" s="268"/>
      <c r="E48" s="268"/>
      <c r="F48" s="268"/>
      <c r="G48" s="268"/>
      <c r="H48" s="35">
        <v>1.4999999999999999E-2</v>
      </c>
      <c r="I48" s="36">
        <f>($H$34+$I$41)*H48</f>
        <v>44.537798716666664</v>
      </c>
      <c r="J48" s="16"/>
      <c r="K48" s="16"/>
      <c r="L48" s="53"/>
    </row>
    <row r="49" spans="1:15" ht="15" customHeight="1" x14ac:dyDescent="0.25">
      <c r="A49" s="27" t="s">
        <v>60</v>
      </c>
      <c r="B49" s="268" t="s">
        <v>83</v>
      </c>
      <c r="C49" s="268"/>
      <c r="D49" s="268"/>
      <c r="E49" s="268"/>
      <c r="F49" s="268"/>
      <c r="G49" s="268"/>
      <c r="H49" s="51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62</v>
      </c>
      <c r="B50" s="268" t="s">
        <v>84</v>
      </c>
      <c r="C50" s="268"/>
      <c r="D50" s="268"/>
      <c r="E50" s="268"/>
      <c r="F50" s="268"/>
      <c r="G50" s="268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64</v>
      </c>
      <c r="B51" s="268" t="s">
        <v>85</v>
      </c>
      <c r="C51" s="268"/>
      <c r="D51" s="268"/>
      <c r="E51" s="268"/>
      <c r="F51" s="268"/>
      <c r="G51" s="268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86</v>
      </c>
      <c r="B52" s="268" t="s">
        <v>87</v>
      </c>
      <c r="C52" s="268"/>
      <c r="D52" s="268"/>
      <c r="E52" s="268"/>
      <c r="F52" s="268"/>
      <c r="G52" s="268"/>
      <c r="H52" s="51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38" t="s">
        <v>26</v>
      </c>
      <c r="B53" s="238"/>
      <c r="C53" s="238"/>
      <c r="D53" s="238"/>
      <c r="E53" s="238"/>
      <c r="F53" s="238"/>
      <c r="G53" s="238"/>
      <c r="H53" s="48">
        <f>SUM(H45:H52)</f>
        <v>0.34941000000000005</v>
      </c>
      <c r="I53" s="47">
        <f>SUM(I45:I52)</f>
        <v>1037.4634833060334</v>
      </c>
      <c r="J53" s="16"/>
      <c r="K53" s="16"/>
    </row>
    <row r="54" spans="1:15" ht="15" customHeight="1" x14ac:dyDescent="0.25">
      <c r="A54" s="246"/>
      <c r="B54" s="246"/>
      <c r="C54" s="246"/>
      <c r="D54" s="246"/>
      <c r="E54" s="246"/>
      <c r="F54" s="246"/>
      <c r="G54" s="246"/>
      <c r="H54" s="246"/>
      <c r="I54" s="246"/>
      <c r="J54" s="16"/>
      <c r="K54" s="16"/>
    </row>
    <row r="55" spans="1:15" ht="15" customHeight="1" x14ac:dyDescent="0.25">
      <c r="A55" s="269" t="s">
        <v>88</v>
      </c>
      <c r="B55" s="270"/>
      <c r="C55" s="270"/>
      <c r="D55" s="270"/>
      <c r="E55" s="270"/>
      <c r="F55" s="270"/>
      <c r="G55" s="270"/>
      <c r="H55" s="270"/>
      <c r="I55" s="271"/>
      <c r="J55" s="16"/>
      <c r="K55" s="16"/>
    </row>
    <row r="56" spans="1:15" ht="15" customHeight="1" x14ac:dyDescent="0.25">
      <c r="A56" s="43" t="s">
        <v>89</v>
      </c>
      <c r="B56" s="237" t="s">
        <v>90</v>
      </c>
      <c r="C56" s="237"/>
      <c r="D56" s="237"/>
      <c r="E56" s="237"/>
      <c r="F56" s="237"/>
      <c r="G56" s="237"/>
      <c r="H56" s="238" t="s">
        <v>52</v>
      </c>
      <c r="I56" s="238"/>
      <c r="J56" s="16"/>
      <c r="K56" s="16"/>
    </row>
    <row r="57" spans="1:15" ht="15" customHeight="1" x14ac:dyDescent="0.25">
      <c r="A57" s="247" t="s">
        <v>30</v>
      </c>
      <c r="B57" s="247" t="s">
        <v>91</v>
      </c>
      <c r="C57" s="27" t="s">
        <v>92</v>
      </c>
      <c r="D57" s="27" t="s">
        <v>93</v>
      </c>
      <c r="E57" s="27" t="s">
        <v>94</v>
      </c>
      <c r="F57" s="27" t="s">
        <v>95</v>
      </c>
      <c r="G57" s="27" t="s">
        <v>96</v>
      </c>
      <c r="H57" s="262">
        <f>D58*E58*F58</f>
        <v>189.2</v>
      </c>
      <c r="I57" s="263"/>
      <c r="J57" s="16"/>
      <c r="K57" s="16"/>
    </row>
    <row r="58" spans="1:15" ht="15" customHeight="1" x14ac:dyDescent="0.25">
      <c r="A58" s="248"/>
      <c r="B58" s="248"/>
      <c r="C58" s="27" t="s">
        <v>56</v>
      </c>
      <c r="D58" s="33">
        <v>4.3</v>
      </c>
      <c r="E58" s="27">
        <v>2</v>
      </c>
      <c r="F58" s="27">
        <v>22</v>
      </c>
      <c r="G58" s="33">
        <f>H27*0.06</f>
        <v>149.154</v>
      </c>
      <c r="H58" s="264">
        <f>IF(C58="N",0,IF(D58*E58*F58-(H27*6%)&lt;0,0,D58*E58*F58-(H27*6%)))</f>
        <v>40.045999999999992</v>
      </c>
      <c r="I58" s="265"/>
      <c r="J58" s="16"/>
      <c r="K58" s="16"/>
    </row>
    <row r="59" spans="1:15" ht="15" customHeight="1" x14ac:dyDescent="0.25">
      <c r="A59" s="247" t="s">
        <v>32</v>
      </c>
      <c r="B59" s="249" t="s">
        <v>97</v>
      </c>
      <c r="C59" s="250"/>
      <c r="D59" s="27" t="s">
        <v>92</v>
      </c>
      <c r="E59" s="27" t="s">
        <v>93</v>
      </c>
      <c r="F59" s="27" t="s">
        <v>95</v>
      </c>
      <c r="G59" s="27" t="s">
        <v>96</v>
      </c>
      <c r="H59" s="253">
        <f>IF(D60="N",0,(E60*F60)-G60)</f>
        <v>465.3</v>
      </c>
      <c r="I59" s="254"/>
      <c r="J59" s="16"/>
      <c r="K59" s="16"/>
      <c r="O59" s="53"/>
    </row>
    <row r="60" spans="1:15" ht="15" customHeight="1" x14ac:dyDescent="0.25">
      <c r="A60" s="248"/>
      <c r="B60" s="251"/>
      <c r="C60" s="252"/>
      <c r="D60" s="27" t="s">
        <v>56</v>
      </c>
      <c r="E60" s="167">
        <v>23.5</v>
      </c>
      <c r="F60" s="27">
        <v>22</v>
      </c>
      <c r="G60" s="33">
        <f>E60*F60*0.1</f>
        <v>51.7</v>
      </c>
      <c r="H60" s="255"/>
      <c r="I60" s="256"/>
      <c r="J60" s="16"/>
      <c r="K60" s="16"/>
      <c r="O60" s="53"/>
    </row>
    <row r="61" spans="1:15" ht="15" customHeight="1" x14ac:dyDescent="0.25">
      <c r="A61" s="52" t="s">
        <v>35</v>
      </c>
      <c r="B61" s="323" t="s">
        <v>98</v>
      </c>
      <c r="C61" s="324"/>
      <c r="D61" s="324"/>
      <c r="E61" s="324"/>
      <c r="F61" s="324"/>
      <c r="G61" s="325"/>
      <c r="H61" s="260">
        <v>0</v>
      </c>
      <c r="I61" s="261"/>
      <c r="J61" s="16"/>
      <c r="K61" s="16"/>
      <c r="O61" s="53"/>
    </row>
    <row r="62" spans="1:15" ht="15" customHeight="1" x14ac:dyDescent="0.25">
      <c r="A62" s="52" t="s">
        <v>37</v>
      </c>
      <c r="B62" s="323" t="s">
        <v>99</v>
      </c>
      <c r="C62" s="324"/>
      <c r="D62" s="324"/>
      <c r="E62" s="324"/>
      <c r="F62" s="324"/>
      <c r="G62" s="325"/>
      <c r="H62" s="260">
        <v>0</v>
      </c>
      <c r="I62" s="261"/>
      <c r="J62" s="16"/>
      <c r="K62" s="16"/>
      <c r="O62" s="53"/>
    </row>
    <row r="63" spans="1:15" ht="15" customHeight="1" x14ac:dyDescent="0.25">
      <c r="A63" s="163" t="s">
        <v>60</v>
      </c>
      <c r="B63" s="164" t="s">
        <v>100</v>
      </c>
      <c r="C63" s="165"/>
      <c r="D63" s="165"/>
      <c r="E63" s="165"/>
      <c r="F63" s="165"/>
      <c r="G63" s="166"/>
      <c r="H63" s="266">
        <v>20.149999999999999</v>
      </c>
      <c r="I63" s="267"/>
      <c r="J63" s="16"/>
      <c r="K63" s="16"/>
      <c r="O63" s="53"/>
    </row>
    <row r="64" spans="1:15" ht="15" customHeight="1" x14ac:dyDescent="0.25">
      <c r="A64" s="238" t="s">
        <v>74</v>
      </c>
      <c r="B64" s="238"/>
      <c r="C64" s="238"/>
      <c r="D64" s="238"/>
      <c r="E64" s="238"/>
      <c r="F64" s="238"/>
      <c r="G64" s="238"/>
      <c r="H64" s="245">
        <f>SUM(H58:I63)</f>
        <v>525.49599999999998</v>
      </c>
      <c r="I64" s="245"/>
      <c r="J64" s="16"/>
      <c r="K64" s="16"/>
    </row>
    <row r="65" spans="1:15" ht="15" customHeight="1" x14ac:dyDescent="0.25">
      <c r="A65" s="242"/>
      <c r="B65" s="242"/>
      <c r="C65" s="242"/>
      <c r="D65" s="242"/>
      <c r="E65" s="242"/>
      <c r="F65" s="242"/>
      <c r="G65" s="242"/>
      <c r="H65" s="242"/>
      <c r="I65" s="242"/>
      <c r="J65" s="16"/>
      <c r="K65" s="16"/>
    </row>
    <row r="66" spans="1:15" ht="15" customHeight="1" x14ac:dyDescent="0.25">
      <c r="A66" s="243" t="s">
        <v>101</v>
      </c>
      <c r="B66" s="243"/>
      <c r="C66" s="243"/>
      <c r="D66" s="243"/>
      <c r="E66" s="243"/>
      <c r="F66" s="243"/>
      <c r="G66" s="243"/>
      <c r="H66" s="243"/>
      <c r="I66" s="243"/>
      <c r="J66" s="16"/>
      <c r="K66" s="16"/>
      <c r="N66" s="54"/>
    </row>
    <row r="67" spans="1:15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16"/>
      <c r="K67" s="16"/>
      <c r="N67" s="53"/>
    </row>
    <row r="68" spans="1:15" ht="15" customHeight="1" x14ac:dyDescent="0.25">
      <c r="A68" s="42">
        <v>2</v>
      </c>
      <c r="B68" s="336" t="s">
        <v>102</v>
      </c>
      <c r="C68" s="337"/>
      <c r="D68" s="337"/>
      <c r="E68" s="337"/>
      <c r="F68" s="337"/>
      <c r="G68" s="338"/>
      <c r="H68" s="211" t="s">
        <v>52</v>
      </c>
      <c r="I68" s="211"/>
      <c r="J68" s="16"/>
      <c r="K68" s="16"/>
    </row>
    <row r="69" spans="1:15" ht="15" customHeight="1" x14ac:dyDescent="0.25">
      <c r="A69" s="28" t="s">
        <v>69</v>
      </c>
      <c r="B69" s="330" t="s">
        <v>103</v>
      </c>
      <c r="C69" s="331"/>
      <c r="D69" s="331"/>
      <c r="E69" s="331"/>
      <c r="F69" s="331"/>
      <c r="G69" s="332"/>
      <c r="H69" s="326">
        <f>I41</f>
        <v>483.2865811111111</v>
      </c>
      <c r="I69" s="327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77</v>
      </c>
      <c r="B70" s="330" t="s">
        <v>78</v>
      </c>
      <c r="C70" s="331"/>
      <c r="D70" s="331"/>
      <c r="E70" s="331"/>
      <c r="F70" s="331"/>
      <c r="G70" s="332"/>
      <c r="H70" s="210">
        <f>I53</f>
        <v>1037.4634833060334</v>
      </c>
      <c r="I70" s="210"/>
      <c r="J70" s="16"/>
      <c r="K70" s="16"/>
    </row>
    <row r="71" spans="1:15" ht="15" customHeight="1" x14ac:dyDescent="0.25">
      <c r="A71" s="28" t="s">
        <v>89</v>
      </c>
      <c r="B71" s="330" t="s">
        <v>90</v>
      </c>
      <c r="C71" s="331"/>
      <c r="D71" s="331"/>
      <c r="E71" s="331"/>
      <c r="F71" s="331"/>
      <c r="G71" s="332"/>
      <c r="H71" s="210">
        <f>H64</f>
        <v>525.49599999999998</v>
      </c>
      <c r="I71" s="210"/>
      <c r="J71" s="16"/>
      <c r="K71" s="16"/>
    </row>
    <row r="72" spans="1:15" ht="15" customHeight="1" x14ac:dyDescent="0.25">
      <c r="A72" s="46" t="s">
        <v>74</v>
      </c>
      <c r="B72" s="269"/>
      <c r="C72" s="270"/>
      <c r="D72" s="270"/>
      <c r="E72" s="270"/>
      <c r="F72" s="270"/>
      <c r="G72" s="271"/>
      <c r="H72" s="245">
        <f>SUM(H69:I71)</f>
        <v>2046.2460644171447</v>
      </c>
      <c r="I72" s="245"/>
      <c r="J72" s="16"/>
      <c r="K72" s="16"/>
    </row>
    <row r="73" spans="1:15" ht="15" customHeight="1" x14ac:dyDescent="0.25">
      <c r="A73" s="236"/>
      <c r="B73" s="236"/>
      <c r="C73" s="236"/>
      <c r="D73" s="236"/>
      <c r="E73" s="236"/>
      <c r="F73" s="236"/>
      <c r="G73" s="236"/>
      <c r="H73" s="236"/>
      <c r="I73" s="236"/>
      <c r="J73" s="16"/>
      <c r="K73" s="16"/>
    </row>
    <row r="74" spans="1:15" ht="15" customHeight="1" x14ac:dyDescent="0.25">
      <c r="A74" s="224" t="s">
        <v>104</v>
      </c>
      <c r="B74" s="225"/>
      <c r="C74" s="225"/>
      <c r="D74" s="225"/>
      <c r="E74" s="225"/>
      <c r="F74" s="225"/>
      <c r="G74" s="225"/>
      <c r="H74" s="225"/>
      <c r="I74" s="226"/>
      <c r="J74" s="16"/>
      <c r="K74" s="16"/>
    </row>
    <row r="75" spans="1:15" ht="15" customHeight="1" x14ac:dyDescent="0.25">
      <c r="A75" s="43">
        <v>3</v>
      </c>
      <c r="B75" s="61" t="s">
        <v>105</v>
      </c>
      <c r="C75" s="60"/>
      <c r="D75" s="60"/>
      <c r="E75" s="60"/>
      <c r="F75" s="60"/>
      <c r="G75" s="60"/>
      <c r="H75" s="43" t="s">
        <v>71</v>
      </c>
      <c r="I75" s="46" t="s">
        <v>52</v>
      </c>
      <c r="J75" s="16"/>
      <c r="K75" s="16"/>
    </row>
    <row r="76" spans="1:15" ht="15" customHeight="1" x14ac:dyDescent="0.25">
      <c r="A76" s="156" t="s">
        <v>30</v>
      </c>
      <c r="B76" s="157" t="s">
        <v>106</v>
      </c>
      <c r="C76" s="158"/>
      <c r="D76" s="158"/>
      <c r="E76" s="158"/>
      <c r="F76" s="158"/>
      <c r="G76" s="158"/>
      <c r="H76" s="168">
        <f>0.05*(1+(1/12+1/12+1/36))/12</f>
        <v>4.9768518518518521E-3</v>
      </c>
      <c r="I76" s="169">
        <f>H76*$H$34</f>
        <v>12.371956018518519</v>
      </c>
      <c r="J76" s="318"/>
      <c r="K76" s="16"/>
    </row>
    <row r="77" spans="1:15" ht="15" customHeight="1" x14ac:dyDescent="0.25">
      <c r="A77" s="156" t="s">
        <v>32</v>
      </c>
      <c r="B77" s="157" t="s">
        <v>107</v>
      </c>
      <c r="C77" s="158"/>
      <c r="D77" s="158"/>
      <c r="E77" s="158"/>
      <c r="F77" s="158"/>
      <c r="G77" s="158"/>
      <c r="H77" s="168">
        <f>H76*0.08</f>
        <v>3.9814814814814818E-4</v>
      </c>
      <c r="I77" s="169">
        <f t="shared" ref="I77:I81" si="1">H77*$H$34</f>
        <v>0.98975648148148154</v>
      </c>
      <c r="J77" s="318"/>
      <c r="K77" s="16"/>
      <c r="L77" s="53"/>
    </row>
    <row r="78" spans="1:15" ht="15" customHeight="1" x14ac:dyDescent="0.25">
      <c r="A78" s="156" t="s">
        <v>35</v>
      </c>
      <c r="B78" s="157" t="s">
        <v>108</v>
      </c>
      <c r="C78" s="158"/>
      <c r="D78" s="158"/>
      <c r="E78" s="158"/>
      <c r="F78" s="158"/>
      <c r="G78" s="158"/>
      <c r="H78" s="168">
        <f>0.4*0.08*0.05</f>
        <v>1.6000000000000001E-3</v>
      </c>
      <c r="I78" s="169">
        <f t="shared" si="1"/>
        <v>3.9774400000000005</v>
      </c>
      <c r="J78" s="318"/>
      <c r="K78" s="16"/>
    </row>
    <row r="79" spans="1:15" ht="15" customHeight="1" x14ac:dyDescent="0.25">
      <c r="A79" s="156" t="s">
        <v>37</v>
      </c>
      <c r="B79" s="157" t="s">
        <v>109</v>
      </c>
      <c r="C79" s="158"/>
      <c r="D79" s="158"/>
      <c r="E79" s="158"/>
      <c r="F79" s="158"/>
      <c r="G79" s="158"/>
      <c r="H79" s="168">
        <f>7/30/12</f>
        <v>1.9444444444444445E-2</v>
      </c>
      <c r="I79" s="169">
        <f t="shared" si="1"/>
        <v>48.336944444444448</v>
      </c>
      <c r="J79" s="318"/>
      <c r="K79" s="16"/>
    </row>
    <row r="80" spans="1:15" ht="15" customHeight="1" x14ac:dyDescent="0.25">
      <c r="A80" s="156" t="s">
        <v>60</v>
      </c>
      <c r="B80" s="157" t="s">
        <v>110</v>
      </c>
      <c r="C80" s="158"/>
      <c r="D80" s="158"/>
      <c r="E80" s="158"/>
      <c r="F80" s="158"/>
      <c r="G80" s="158"/>
      <c r="H80" s="168">
        <f>H53*H79</f>
        <v>6.7940833333333343E-3</v>
      </c>
      <c r="I80" s="169">
        <f t="shared" si="1"/>
        <v>16.889411758333335</v>
      </c>
      <c r="J80" s="318"/>
      <c r="K80" s="16"/>
    </row>
    <row r="81" spans="1:15" ht="15" customHeight="1" x14ac:dyDescent="0.25">
      <c r="A81" s="156" t="s">
        <v>62</v>
      </c>
      <c r="B81" s="157" t="s">
        <v>112</v>
      </c>
      <c r="C81" s="158"/>
      <c r="D81" s="158"/>
      <c r="E81" s="158"/>
      <c r="F81" s="158"/>
      <c r="G81" s="158"/>
      <c r="H81" s="168">
        <f>0.4*0.08</f>
        <v>3.2000000000000001E-2</v>
      </c>
      <c r="I81" s="169">
        <f t="shared" si="1"/>
        <v>79.5488</v>
      </c>
      <c r="J81" s="318"/>
      <c r="K81" s="16"/>
    </row>
    <row r="82" spans="1:15" ht="15" customHeight="1" x14ac:dyDescent="0.25">
      <c r="A82" s="61" t="s">
        <v>74</v>
      </c>
      <c r="B82" s="60"/>
      <c r="C82" s="60"/>
      <c r="D82" s="60"/>
      <c r="E82" s="60"/>
      <c r="F82" s="60"/>
      <c r="G82" s="60"/>
      <c r="H82" s="245">
        <f>SUM(I76:I81)</f>
        <v>162.11430870277781</v>
      </c>
      <c r="I82" s="245"/>
      <c r="J82" s="16"/>
      <c r="K82" s="16"/>
    </row>
    <row r="83" spans="1:15" ht="15" customHeight="1" x14ac:dyDescent="0.25">
      <c r="A83" s="246"/>
      <c r="B83" s="246"/>
      <c r="C83" s="246"/>
      <c r="D83" s="246"/>
      <c r="E83" s="246"/>
      <c r="F83" s="246"/>
      <c r="G83" s="246"/>
      <c r="H83" s="246"/>
      <c r="I83" s="246"/>
      <c r="J83" s="16"/>
      <c r="K83" s="16"/>
    </row>
    <row r="84" spans="1:15" ht="15" customHeight="1" x14ac:dyDescent="0.25">
      <c r="A84" s="224" t="s">
        <v>113</v>
      </c>
      <c r="B84" s="225"/>
      <c r="C84" s="225"/>
      <c r="D84" s="225"/>
      <c r="E84" s="225"/>
      <c r="F84" s="225"/>
      <c r="G84" s="225"/>
      <c r="H84" s="225"/>
      <c r="I84" s="226"/>
      <c r="J84" s="16"/>
      <c r="K84" s="16"/>
    </row>
    <row r="85" spans="1:15" ht="15" customHeight="1" x14ac:dyDescent="0.25">
      <c r="A85" s="269" t="s">
        <v>114</v>
      </c>
      <c r="B85" s="270"/>
      <c r="C85" s="270"/>
      <c r="D85" s="270"/>
      <c r="E85" s="270"/>
      <c r="F85" s="270"/>
      <c r="G85" s="270"/>
      <c r="H85" s="270"/>
      <c r="I85" s="271"/>
      <c r="J85" s="16"/>
      <c r="K85" s="16"/>
    </row>
    <row r="86" spans="1:15" ht="15" customHeight="1" x14ac:dyDescent="0.25">
      <c r="A86" s="43" t="s">
        <v>115</v>
      </c>
      <c r="B86" s="61" t="s">
        <v>116</v>
      </c>
      <c r="C86" s="60"/>
      <c r="D86" s="60"/>
      <c r="E86" s="60"/>
      <c r="F86" s="60"/>
      <c r="G86" s="60"/>
      <c r="H86" s="43" t="s">
        <v>71</v>
      </c>
      <c r="I86" s="43" t="s">
        <v>52</v>
      </c>
      <c r="J86" s="16"/>
      <c r="K86" s="16"/>
    </row>
    <row r="87" spans="1:15" ht="15" customHeight="1" x14ac:dyDescent="0.25">
      <c r="A87" s="27" t="s">
        <v>30</v>
      </c>
      <c r="B87" s="63" t="s">
        <v>178</v>
      </c>
      <c r="C87" s="64"/>
      <c r="D87" s="64"/>
      <c r="E87" s="64"/>
      <c r="F87" s="64"/>
      <c r="G87" s="64"/>
      <c r="H87" s="56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156" t="s">
        <v>32</v>
      </c>
      <c r="B88" s="157" t="s">
        <v>117</v>
      </c>
      <c r="C88" s="158"/>
      <c r="D88" s="158"/>
      <c r="E88" s="158"/>
      <c r="F88" s="158"/>
      <c r="G88" s="158"/>
      <c r="H88" s="168">
        <f>(1/30/12)</f>
        <v>2.7777777777777779E-3</v>
      </c>
      <c r="I88" s="170">
        <f t="shared" ref="I88:I92" si="2">H88*$H$34</f>
        <v>6.9052777777777781</v>
      </c>
      <c r="J88" s="333"/>
      <c r="K88" s="103"/>
      <c r="L88" s="14"/>
      <c r="M88" s="14"/>
      <c r="O88" s="65"/>
    </row>
    <row r="89" spans="1:15" ht="15" customHeight="1" x14ac:dyDescent="0.25">
      <c r="A89" s="156" t="s">
        <v>35</v>
      </c>
      <c r="B89" s="157" t="s">
        <v>118</v>
      </c>
      <c r="C89" s="158"/>
      <c r="D89" s="158"/>
      <c r="E89" s="158"/>
      <c r="F89" s="158"/>
      <c r="G89" s="158"/>
      <c r="H89" s="168">
        <f>0.0162*0.5*(5/30/12)</f>
        <v>1.1249999999999998E-4</v>
      </c>
      <c r="I89" s="170">
        <f t="shared" si="2"/>
        <v>0.27966374999999999</v>
      </c>
      <c r="J89" s="333"/>
      <c r="K89" s="104"/>
    </row>
    <row r="90" spans="1:15" ht="15" customHeight="1" x14ac:dyDescent="0.25">
      <c r="A90" s="156" t="s">
        <v>37</v>
      </c>
      <c r="B90" s="157" t="s">
        <v>119</v>
      </c>
      <c r="C90" s="158"/>
      <c r="D90" s="158"/>
      <c r="E90" s="158"/>
      <c r="F90" s="158"/>
      <c r="G90" s="158"/>
      <c r="H90" s="168">
        <f>(1/12+1/36)*(4/12)*0.5*0.0162</f>
        <v>2.9999999999999997E-4</v>
      </c>
      <c r="I90" s="170">
        <f t="shared" si="2"/>
        <v>0.74576999999999993</v>
      </c>
      <c r="J90" s="333"/>
      <c r="K90" s="16"/>
    </row>
    <row r="91" spans="1:15" ht="15" customHeight="1" x14ac:dyDescent="0.25">
      <c r="A91" s="156" t="s">
        <v>60</v>
      </c>
      <c r="B91" s="157" t="s">
        <v>120</v>
      </c>
      <c r="C91" s="158"/>
      <c r="D91" s="158"/>
      <c r="E91" s="158"/>
      <c r="F91" s="158"/>
      <c r="G91" s="158"/>
      <c r="H91" s="168">
        <f>(5/30/12)</f>
        <v>1.3888888888888888E-2</v>
      </c>
      <c r="I91" s="170">
        <f t="shared" si="2"/>
        <v>34.526388888888889</v>
      </c>
      <c r="J91" s="333"/>
      <c r="K91" s="16"/>
      <c r="M91" s="69"/>
    </row>
    <row r="92" spans="1:15" ht="15" customHeight="1" x14ac:dyDescent="0.25">
      <c r="A92" s="156" t="s">
        <v>62</v>
      </c>
      <c r="B92" s="157" t="s">
        <v>121</v>
      </c>
      <c r="C92" s="158"/>
      <c r="D92" s="158"/>
      <c r="E92" s="158"/>
      <c r="F92" s="158"/>
      <c r="G92" s="158"/>
      <c r="H92" s="168">
        <f>(15/30/12)*0.0122</f>
        <v>5.0833333333333329E-4</v>
      </c>
      <c r="I92" s="170">
        <f t="shared" si="2"/>
        <v>1.2636658333333333</v>
      </c>
      <c r="J92" s="333"/>
      <c r="K92" s="16"/>
    </row>
    <row r="93" spans="1:15" ht="15" customHeight="1" x14ac:dyDescent="0.25">
      <c r="A93" s="27"/>
      <c r="B93" s="63"/>
      <c r="C93" s="64"/>
      <c r="D93" s="64"/>
      <c r="E93" s="64"/>
      <c r="F93" s="64"/>
      <c r="G93" s="64"/>
      <c r="H93" s="56"/>
      <c r="I93" s="34">
        <f t="shared" ref="I93:I97" si="3">H93*$H$34</f>
        <v>0</v>
      </c>
      <c r="J93" s="16"/>
      <c r="K93" s="16"/>
    </row>
    <row r="94" spans="1:15" ht="15" customHeight="1" x14ac:dyDescent="0.25">
      <c r="A94" s="27"/>
      <c r="B94" s="63"/>
      <c r="C94" s="64"/>
      <c r="D94" s="64"/>
      <c r="E94" s="64"/>
      <c r="F94" s="64"/>
      <c r="G94" s="64"/>
      <c r="H94" s="56"/>
      <c r="I94" s="34">
        <f t="shared" si="3"/>
        <v>0</v>
      </c>
      <c r="J94" s="16"/>
      <c r="K94" s="16"/>
    </row>
    <row r="95" spans="1:15" ht="15" customHeight="1" x14ac:dyDescent="0.25">
      <c r="A95" s="27"/>
      <c r="B95" s="63"/>
      <c r="C95" s="64"/>
      <c r="D95" s="64"/>
      <c r="E95" s="64"/>
      <c r="F95" s="64"/>
      <c r="G95" s="64"/>
      <c r="H95" s="56"/>
      <c r="I95" s="34">
        <f t="shared" si="3"/>
        <v>0</v>
      </c>
      <c r="J95" s="16"/>
      <c r="K95" s="16"/>
    </row>
    <row r="96" spans="1:15" ht="15" customHeight="1" x14ac:dyDescent="0.25">
      <c r="A96" s="27"/>
      <c r="B96" s="63"/>
      <c r="C96" s="64"/>
      <c r="D96" s="64"/>
      <c r="E96" s="64"/>
      <c r="F96" s="64"/>
      <c r="G96" s="64"/>
      <c r="H96" s="56"/>
      <c r="I96" s="34">
        <f t="shared" si="3"/>
        <v>0</v>
      </c>
      <c r="J96" s="16"/>
      <c r="K96" s="16"/>
    </row>
    <row r="97" spans="1:11" ht="15" customHeight="1" x14ac:dyDescent="0.25">
      <c r="A97" s="27"/>
      <c r="B97" s="63"/>
      <c r="C97" s="64"/>
      <c r="D97" s="64"/>
      <c r="E97" s="64"/>
      <c r="F97" s="64"/>
      <c r="G97" s="64"/>
      <c r="H97" s="56"/>
      <c r="I97" s="34">
        <f t="shared" si="3"/>
        <v>0</v>
      </c>
      <c r="J97" s="16"/>
      <c r="K97" s="16"/>
    </row>
    <row r="98" spans="1:11" ht="15" customHeight="1" x14ac:dyDescent="0.25">
      <c r="A98" s="239" t="s">
        <v>123</v>
      </c>
      <c r="B98" s="240"/>
      <c r="C98" s="240"/>
      <c r="D98" s="240"/>
      <c r="E98" s="240"/>
      <c r="F98" s="240"/>
      <c r="G98" s="241"/>
      <c r="H98" s="68">
        <f>SUM(H87:H97)</f>
        <v>3.3791203703703705E-2</v>
      </c>
      <c r="I98" s="34"/>
      <c r="J98" s="16"/>
      <c r="K98" s="16"/>
    </row>
    <row r="99" spans="1:11" ht="15" customHeight="1" x14ac:dyDescent="0.25">
      <c r="A99" s="27"/>
      <c r="B99" s="88"/>
      <c r="C99" s="89"/>
      <c r="D99" s="89"/>
      <c r="E99" s="89"/>
      <c r="F99" s="89"/>
      <c r="G99" s="89"/>
      <c r="H99" s="56"/>
      <c r="I99" s="34"/>
      <c r="J99" s="16"/>
      <c r="K99" s="16"/>
    </row>
    <row r="100" spans="1:11" ht="15" customHeight="1" x14ac:dyDescent="0.25">
      <c r="A100" s="27" t="s">
        <v>124</v>
      </c>
      <c r="B100" s="63" t="s">
        <v>162</v>
      </c>
      <c r="C100" s="64"/>
      <c r="D100" s="64"/>
      <c r="E100" s="64"/>
      <c r="F100" s="64"/>
      <c r="G100" s="64"/>
      <c r="H100" s="56">
        <f>H53</f>
        <v>0.34941000000000005</v>
      </c>
      <c r="I100" s="34">
        <f>H100*SUM(I87:I90)</f>
        <v>16.845579713531947</v>
      </c>
      <c r="J100" s="16"/>
      <c r="K100" s="16"/>
    </row>
    <row r="101" spans="1:11" ht="15" customHeight="1" x14ac:dyDescent="0.25">
      <c r="A101" s="239" t="s">
        <v>74</v>
      </c>
      <c r="B101" s="240"/>
      <c r="C101" s="240"/>
      <c r="D101" s="240"/>
      <c r="E101" s="240"/>
      <c r="F101" s="240"/>
      <c r="G101" s="241"/>
      <c r="H101" s="45">
        <f>H98+H99+H100</f>
        <v>0.38320120370370375</v>
      </c>
      <c r="I101" s="44">
        <f>SUM(I87:I97,I99:I100)</f>
        <v>100.84713300056899</v>
      </c>
      <c r="J101" s="16"/>
      <c r="K101" s="16"/>
    </row>
    <row r="102" spans="1:11" ht="15" customHeight="1" x14ac:dyDescent="0.25">
      <c r="A102" s="242"/>
      <c r="B102" s="242"/>
      <c r="C102" s="242"/>
      <c r="D102" s="242"/>
      <c r="E102" s="242"/>
      <c r="F102" s="242"/>
      <c r="G102" s="242"/>
      <c r="H102" s="242"/>
      <c r="I102" s="242"/>
      <c r="J102" s="16"/>
      <c r="K102" s="16"/>
    </row>
    <row r="103" spans="1:11" ht="15" customHeight="1" x14ac:dyDescent="0.25">
      <c r="A103" s="243" t="s">
        <v>126</v>
      </c>
      <c r="B103" s="243"/>
      <c r="C103" s="243"/>
      <c r="D103" s="243"/>
      <c r="E103" s="243"/>
      <c r="F103" s="243"/>
      <c r="G103" s="243"/>
      <c r="H103" s="243"/>
      <c r="I103" s="243"/>
      <c r="J103" s="16"/>
      <c r="K103" s="16"/>
    </row>
    <row r="104" spans="1:11" ht="15" customHeight="1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16"/>
      <c r="K104" s="16"/>
    </row>
    <row r="105" spans="1:11" ht="15" customHeight="1" x14ac:dyDescent="0.25">
      <c r="A105" s="42">
        <v>4</v>
      </c>
      <c r="B105" s="96" t="s">
        <v>102</v>
      </c>
      <c r="C105" s="97"/>
      <c r="D105" s="97"/>
      <c r="E105" s="97"/>
      <c r="F105" s="97"/>
      <c r="G105" s="97"/>
      <c r="H105" s="211" t="s">
        <v>52</v>
      </c>
      <c r="I105" s="211"/>
      <c r="J105" s="16"/>
      <c r="K105" s="16"/>
    </row>
    <row r="106" spans="1:11" ht="15" customHeight="1" x14ac:dyDescent="0.25">
      <c r="A106" s="28" t="s">
        <v>115</v>
      </c>
      <c r="B106" s="94" t="s">
        <v>127</v>
      </c>
      <c r="C106" s="95"/>
      <c r="D106" s="95"/>
      <c r="E106" s="95"/>
      <c r="F106" s="95"/>
      <c r="G106" s="95"/>
      <c r="H106" s="210">
        <f>I101</f>
        <v>100.84713300056899</v>
      </c>
      <c r="I106" s="210"/>
      <c r="J106" s="16"/>
      <c r="K106" s="16"/>
    </row>
    <row r="107" spans="1:11" ht="15" customHeight="1" x14ac:dyDescent="0.25">
      <c r="A107" s="61" t="s">
        <v>74</v>
      </c>
      <c r="B107" s="60"/>
      <c r="C107" s="60"/>
      <c r="D107" s="60"/>
      <c r="E107" s="60"/>
      <c r="F107" s="60"/>
      <c r="G107" s="60"/>
      <c r="H107" s="245">
        <f>SUM(H106:I106)</f>
        <v>100.84713300056899</v>
      </c>
      <c r="I107" s="245"/>
      <c r="J107" s="16"/>
      <c r="K107" s="16"/>
    </row>
    <row r="108" spans="1:11" ht="15" customHeight="1" x14ac:dyDescent="0.25">
      <c r="A108" s="236"/>
      <c r="B108" s="236"/>
      <c r="C108" s="236"/>
      <c r="D108" s="236"/>
      <c r="E108" s="236"/>
      <c r="F108" s="236"/>
      <c r="G108" s="236"/>
      <c r="H108" s="236"/>
      <c r="I108" s="236"/>
      <c r="J108" s="16"/>
      <c r="K108" s="16"/>
    </row>
    <row r="109" spans="1:11" ht="15" customHeight="1" x14ac:dyDescent="0.25">
      <c r="A109" s="224" t="s">
        <v>128</v>
      </c>
      <c r="B109" s="225"/>
      <c r="C109" s="225"/>
      <c r="D109" s="225"/>
      <c r="E109" s="225"/>
      <c r="F109" s="225"/>
      <c r="G109" s="225"/>
      <c r="H109" s="225"/>
      <c r="I109" s="226"/>
      <c r="J109" s="16"/>
      <c r="K109" s="16"/>
    </row>
    <row r="110" spans="1:11" ht="15" customHeight="1" x14ac:dyDescent="0.25">
      <c r="A110" s="43">
        <v>5</v>
      </c>
      <c r="B110" s="237" t="s">
        <v>129</v>
      </c>
      <c r="C110" s="237"/>
      <c r="D110" s="237"/>
      <c r="E110" s="237"/>
      <c r="F110" s="237"/>
      <c r="G110" s="237"/>
      <c r="H110" s="238" t="s">
        <v>52</v>
      </c>
      <c r="I110" s="238"/>
      <c r="J110" s="16"/>
      <c r="K110" s="16"/>
    </row>
    <row r="111" spans="1:11" ht="15" customHeight="1" x14ac:dyDescent="0.25">
      <c r="A111" s="28" t="s">
        <v>30</v>
      </c>
      <c r="B111" s="228" t="s">
        <v>130</v>
      </c>
      <c r="C111" s="229"/>
      <c r="D111" s="229"/>
      <c r="E111" s="229"/>
      <c r="F111" s="229"/>
      <c r="G111" s="230"/>
      <c r="H111" s="231">
        <v>0</v>
      </c>
      <c r="I111" s="231"/>
      <c r="J111" s="317"/>
      <c r="K111" s="16"/>
    </row>
    <row r="112" spans="1:11" ht="15" customHeight="1" x14ac:dyDescent="0.25">
      <c r="A112" s="28" t="s">
        <v>32</v>
      </c>
      <c r="B112" s="233" t="s">
        <v>131</v>
      </c>
      <c r="C112" s="234"/>
      <c r="D112" s="234"/>
      <c r="E112" s="234"/>
      <c r="F112" s="234"/>
      <c r="G112" s="235"/>
      <c r="H112" s="231">
        <v>0</v>
      </c>
      <c r="I112" s="231"/>
      <c r="J112" s="317"/>
      <c r="K112" s="16"/>
    </row>
    <row r="113" spans="1:12" ht="15" customHeight="1" x14ac:dyDescent="0.25">
      <c r="A113" s="28" t="s">
        <v>35</v>
      </c>
      <c r="B113" s="75" t="s">
        <v>163</v>
      </c>
      <c r="C113" s="76"/>
      <c r="D113" s="76"/>
      <c r="E113" s="76"/>
      <c r="F113" s="76"/>
      <c r="G113" s="77"/>
      <c r="H113" s="231">
        <f>'Insumos e Equipamentos'!I5</f>
        <v>10.625</v>
      </c>
      <c r="I113" s="231"/>
      <c r="J113" s="16"/>
      <c r="K113" s="16"/>
    </row>
    <row r="114" spans="1:12" ht="15" customHeight="1" x14ac:dyDescent="0.25">
      <c r="A114" s="211" t="s">
        <v>26</v>
      </c>
      <c r="B114" s="211"/>
      <c r="C114" s="211"/>
      <c r="D114" s="211"/>
      <c r="E114" s="211"/>
      <c r="F114" s="211"/>
      <c r="G114" s="211"/>
      <c r="H114" s="213">
        <f>SUM(H111:I113)</f>
        <v>10.625</v>
      </c>
      <c r="I114" s="213"/>
      <c r="J114" s="16"/>
      <c r="K114" s="16"/>
    </row>
    <row r="115" spans="1:12" ht="15" customHeight="1" x14ac:dyDescent="0.25">
      <c r="A115" s="223"/>
      <c r="B115" s="223"/>
      <c r="C115" s="223"/>
      <c r="D115" s="223"/>
      <c r="E115" s="223"/>
      <c r="F115" s="223"/>
      <c r="G115" s="223"/>
      <c r="H115" s="223"/>
      <c r="I115" s="223"/>
      <c r="J115" s="16"/>
      <c r="K115" s="16"/>
    </row>
    <row r="116" spans="1:12" ht="15" customHeight="1" x14ac:dyDescent="0.25">
      <c r="A116" s="224" t="s">
        <v>133</v>
      </c>
      <c r="B116" s="225"/>
      <c r="C116" s="225"/>
      <c r="D116" s="225"/>
      <c r="E116" s="225"/>
      <c r="F116" s="225"/>
      <c r="G116" s="225"/>
      <c r="H116" s="225"/>
      <c r="I116" s="226"/>
      <c r="J116" s="16"/>
      <c r="K116" s="16"/>
    </row>
    <row r="117" spans="1:12" ht="15" customHeight="1" x14ac:dyDescent="0.25">
      <c r="A117" s="42">
        <v>6</v>
      </c>
      <c r="B117" s="227" t="s">
        <v>134</v>
      </c>
      <c r="C117" s="227"/>
      <c r="D117" s="227"/>
      <c r="E117" s="227"/>
      <c r="F117" s="227"/>
      <c r="G117" s="227"/>
      <c r="H117" s="42" t="s">
        <v>71</v>
      </c>
      <c r="I117" s="42" t="s">
        <v>52</v>
      </c>
      <c r="J117" s="16"/>
      <c r="K117" s="16"/>
    </row>
    <row r="118" spans="1:12" ht="15" customHeight="1" x14ac:dyDescent="0.25">
      <c r="A118" s="159" t="s">
        <v>30</v>
      </c>
      <c r="B118" s="216" t="s">
        <v>135</v>
      </c>
      <c r="C118" s="216"/>
      <c r="D118" s="216"/>
      <c r="E118" s="216"/>
      <c r="F118" s="216"/>
      <c r="G118" s="216"/>
      <c r="H118" s="171">
        <v>1.4999999999999999E-2</v>
      </c>
      <c r="I118" s="172">
        <f>H134*H118</f>
        <v>72.085987591807367</v>
      </c>
      <c r="J118" s="16"/>
      <c r="K118" s="16"/>
      <c r="L118" s="54"/>
    </row>
    <row r="119" spans="1:12" ht="15" customHeight="1" x14ac:dyDescent="0.25">
      <c r="A119" s="159" t="s">
        <v>32</v>
      </c>
      <c r="B119" s="216" t="s">
        <v>136</v>
      </c>
      <c r="C119" s="216"/>
      <c r="D119" s="216"/>
      <c r="E119" s="216"/>
      <c r="F119" s="216"/>
      <c r="G119" s="216"/>
      <c r="H119" s="171">
        <v>2.1000000000000001E-2</v>
      </c>
      <c r="I119" s="172">
        <f>(I118+H134)*H119</f>
        <v>102.43418836795828</v>
      </c>
      <c r="J119" s="16"/>
      <c r="K119" s="16"/>
      <c r="L119" s="53"/>
    </row>
    <row r="120" spans="1:12" ht="15" customHeight="1" x14ac:dyDescent="0.25">
      <c r="A120" s="28" t="s">
        <v>35</v>
      </c>
      <c r="B120" s="209" t="s">
        <v>137</v>
      </c>
      <c r="C120" s="209"/>
      <c r="D120" s="209"/>
      <c r="E120" s="209"/>
      <c r="F120" s="209"/>
      <c r="G120" s="209"/>
      <c r="H120" s="38">
        <f>SUM(H121:H123)</f>
        <v>8.6499999999999994E-2</v>
      </c>
      <c r="I120" s="105">
        <f>((H134+I118+I119)/(1-H120))*H120</f>
        <v>471.58386097421146</v>
      </c>
      <c r="J120" s="16"/>
      <c r="K120" s="16"/>
    </row>
    <row r="121" spans="1:12" ht="15" customHeight="1" x14ac:dyDescent="0.25">
      <c r="A121" s="232" t="s">
        <v>138</v>
      </c>
      <c r="B121" s="232"/>
      <c r="C121" s="218" t="s">
        <v>139</v>
      </c>
      <c r="D121" s="160" t="s">
        <v>140</v>
      </c>
      <c r="E121" s="161"/>
      <c r="F121" s="161"/>
      <c r="G121" s="162"/>
      <c r="H121" s="171">
        <v>6.4999999999999997E-3</v>
      </c>
      <c r="I121" s="172">
        <f>((H134+I118+I119)/(1-H120))*H121</f>
        <v>35.436937529854042</v>
      </c>
      <c r="J121" s="16"/>
      <c r="K121" s="16"/>
    </row>
    <row r="122" spans="1:12" ht="15" customHeight="1" x14ac:dyDescent="0.25">
      <c r="A122" s="232" t="s">
        <v>141</v>
      </c>
      <c r="B122" s="232"/>
      <c r="C122" s="219"/>
      <c r="D122" s="160" t="s">
        <v>142</v>
      </c>
      <c r="E122" s="161"/>
      <c r="F122" s="161"/>
      <c r="G122" s="162"/>
      <c r="H122" s="171">
        <v>0.03</v>
      </c>
      <c r="I122" s="172">
        <f>((H134+I118+I119)/(1-H120))*H122</f>
        <v>163.55509629163404</v>
      </c>
      <c r="J122" s="16"/>
      <c r="K122" s="16"/>
    </row>
    <row r="123" spans="1:12" ht="15" customHeight="1" x14ac:dyDescent="0.25">
      <c r="A123" s="232" t="s">
        <v>143</v>
      </c>
      <c r="B123" s="232"/>
      <c r="C123" s="39" t="s">
        <v>144</v>
      </c>
      <c r="D123" s="29" t="s">
        <v>145</v>
      </c>
      <c r="E123" s="30"/>
      <c r="F123" s="30"/>
      <c r="G123" s="32"/>
      <c r="H123" s="38">
        <v>0.05</v>
      </c>
      <c r="I123" s="105">
        <f>((H134+I118+I119)/(1-H120))*H123</f>
        <v>272.5918271527234</v>
      </c>
      <c r="J123" s="16"/>
      <c r="K123" s="16"/>
    </row>
    <row r="124" spans="1:12" ht="15" customHeight="1" x14ac:dyDescent="0.25">
      <c r="A124" s="211" t="s">
        <v>26</v>
      </c>
      <c r="B124" s="211"/>
      <c r="C124" s="211"/>
      <c r="D124" s="211"/>
      <c r="E124" s="211"/>
      <c r="F124" s="211"/>
      <c r="G124" s="211"/>
      <c r="H124" s="41">
        <f>H120+H119+H118</f>
        <v>0.1225</v>
      </c>
      <c r="I124" s="40">
        <f>SUM(I118:I120)</f>
        <v>646.10403693397711</v>
      </c>
      <c r="J124" s="16"/>
      <c r="K124" s="106"/>
    </row>
    <row r="125" spans="1:12" ht="15" customHeight="1" x14ac:dyDescent="0.25">
      <c r="A125" s="208"/>
      <c r="B125" s="208"/>
      <c r="C125" s="208"/>
      <c r="D125" s="208"/>
      <c r="E125" s="208"/>
      <c r="F125" s="208"/>
      <c r="G125" s="208"/>
      <c r="H125" s="208"/>
      <c r="I125" s="208"/>
      <c r="J125" s="16"/>
      <c r="K125" s="16"/>
    </row>
    <row r="126" spans="1:12" ht="15" customHeight="1" x14ac:dyDescent="0.25">
      <c r="A126" s="214" t="s">
        <v>146</v>
      </c>
      <c r="B126" s="214"/>
      <c r="C126" s="214"/>
      <c r="D126" s="214"/>
      <c r="E126" s="214"/>
      <c r="F126" s="214"/>
      <c r="G126" s="214"/>
      <c r="H126" s="214"/>
      <c r="I126" s="214"/>
      <c r="J126" s="16"/>
      <c r="K126" s="16"/>
    </row>
    <row r="127" spans="1:12" ht="15" customHeight="1" x14ac:dyDescent="0.25">
      <c r="A127" s="215"/>
      <c r="B127" s="215"/>
      <c r="C127" s="215"/>
      <c r="D127" s="215"/>
      <c r="E127" s="215"/>
      <c r="F127" s="215"/>
      <c r="G127" s="215"/>
      <c r="H127" s="215"/>
      <c r="I127" s="215"/>
      <c r="J127" s="16"/>
      <c r="K127" s="16"/>
    </row>
    <row r="128" spans="1:12" ht="15" customHeight="1" x14ac:dyDescent="0.25">
      <c r="A128" s="211" t="s">
        <v>147</v>
      </c>
      <c r="B128" s="211"/>
      <c r="C128" s="211"/>
      <c r="D128" s="211"/>
      <c r="E128" s="211"/>
      <c r="F128" s="211"/>
      <c r="G128" s="211"/>
      <c r="H128" s="211" t="s">
        <v>52</v>
      </c>
      <c r="I128" s="211"/>
      <c r="J128" s="16"/>
      <c r="K128" s="16"/>
    </row>
    <row r="129" spans="1:11" ht="15" customHeight="1" x14ac:dyDescent="0.25">
      <c r="A129" s="28" t="s">
        <v>30</v>
      </c>
      <c r="B129" s="209" t="s">
        <v>148</v>
      </c>
      <c r="C129" s="209"/>
      <c r="D129" s="209"/>
      <c r="E129" s="209"/>
      <c r="F129" s="209"/>
      <c r="G129" s="209"/>
      <c r="H129" s="210">
        <f>H34</f>
        <v>2485.9</v>
      </c>
      <c r="I129" s="210"/>
      <c r="J129" s="16"/>
      <c r="K129" s="16"/>
    </row>
    <row r="130" spans="1:11" ht="15" customHeight="1" x14ac:dyDescent="0.25">
      <c r="A130" s="28" t="s">
        <v>32</v>
      </c>
      <c r="B130" s="209" t="s">
        <v>149</v>
      </c>
      <c r="C130" s="209"/>
      <c r="D130" s="209"/>
      <c r="E130" s="209"/>
      <c r="F130" s="209"/>
      <c r="G130" s="209"/>
      <c r="H130" s="210">
        <f>H72</f>
        <v>2046.2460644171447</v>
      </c>
      <c r="I130" s="210"/>
      <c r="J130" s="16"/>
      <c r="K130" s="16"/>
    </row>
    <row r="131" spans="1:11" ht="15" customHeight="1" x14ac:dyDescent="0.25">
      <c r="A131" s="28" t="s">
        <v>35</v>
      </c>
      <c r="B131" s="209" t="s">
        <v>150</v>
      </c>
      <c r="C131" s="209"/>
      <c r="D131" s="209"/>
      <c r="E131" s="209"/>
      <c r="F131" s="209"/>
      <c r="G131" s="209"/>
      <c r="H131" s="210">
        <f>H82</f>
        <v>162.11430870277781</v>
      </c>
      <c r="I131" s="210"/>
      <c r="J131" s="16"/>
      <c r="K131" s="16"/>
    </row>
    <row r="132" spans="1:11" ht="15" customHeight="1" x14ac:dyDescent="0.25">
      <c r="A132" s="28" t="s">
        <v>37</v>
      </c>
      <c r="B132" s="209" t="s">
        <v>151</v>
      </c>
      <c r="C132" s="209"/>
      <c r="D132" s="209"/>
      <c r="E132" s="209"/>
      <c r="F132" s="209"/>
      <c r="G132" s="209"/>
      <c r="H132" s="210">
        <f>H107</f>
        <v>100.84713300056899</v>
      </c>
      <c r="I132" s="210"/>
      <c r="J132" s="16"/>
      <c r="K132" s="16"/>
    </row>
    <row r="133" spans="1:11" ht="15" customHeight="1" x14ac:dyDescent="0.25">
      <c r="A133" s="28" t="s">
        <v>60</v>
      </c>
      <c r="B133" s="209" t="s">
        <v>152</v>
      </c>
      <c r="C133" s="209"/>
      <c r="D133" s="209"/>
      <c r="E133" s="209"/>
      <c r="F133" s="209"/>
      <c r="G133" s="209"/>
      <c r="H133" s="210">
        <f>H114</f>
        <v>10.625</v>
      </c>
      <c r="I133" s="210"/>
      <c r="J133" s="16"/>
      <c r="K133" s="16"/>
    </row>
    <row r="134" spans="1:11" ht="15" customHeight="1" x14ac:dyDescent="0.25">
      <c r="A134" s="211" t="s">
        <v>153</v>
      </c>
      <c r="B134" s="211"/>
      <c r="C134" s="211"/>
      <c r="D134" s="211"/>
      <c r="E134" s="211"/>
      <c r="F134" s="211"/>
      <c r="G134" s="211"/>
      <c r="H134" s="213">
        <f>SUM(H129:I133)</f>
        <v>4805.7325061204911</v>
      </c>
      <c r="I134" s="213"/>
      <c r="J134" s="16"/>
      <c r="K134" s="16"/>
    </row>
    <row r="135" spans="1:11" ht="15" customHeight="1" x14ac:dyDescent="0.25">
      <c r="A135" s="28" t="s">
        <v>62</v>
      </c>
      <c r="B135" s="209" t="s">
        <v>154</v>
      </c>
      <c r="C135" s="209"/>
      <c r="D135" s="209"/>
      <c r="E135" s="209"/>
      <c r="F135" s="209"/>
      <c r="G135" s="209"/>
      <c r="H135" s="210">
        <f>I124</f>
        <v>646.10403693397711</v>
      </c>
      <c r="I135" s="210"/>
      <c r="J135" s="16"/>
      <c r="K135" s="16"/>
    </row>
    <row r="136" spans="1:11" ht="15" customHeight="1" x14ac:dyDescent="0.25">
      <c r="A136" s="211" t="s">
        <v>155</v>
      </c>
      <c r="B136" s="211"/>
      <c r="C136" s="211"/>
      <c r="D136" s="211"/>
      <c r="E136" s="211"/>
      <c r="F136" s="211"/>
      <c r="G136" s="211"/>
      <c r="H136" s="212">
        <f>(H134+H135)</f>
        <v>5451.8365430544682</v>
      </c>
      <c r="I136" s="212"/>
      <c r="J136" s="16"/>
      <c r="K136" s="16"/>
    </row>
    <row r="137" spans="1:11" ht="15" customHeight="1" x14ac:dyDescent="0.25">
      <c r="A137" s="208"/>
      <c r="B137" s="208"/>
      <c r="C137" s="208"/>
      <c r="D137" s="208"/>
      <c r="E137" s="208"/>
      <c r="F137" s="208"/>
      <c r="G137" s="208"/>
      <c r="H137" s="208"/>
      <c r="I137" s="208"/>
      <c r="J137" s="16"/>
      <c r="K137" s="16"/>
    </row>
    <row r="138" spans="1:11" ht="15" hidden="1" customHeight="1" x14ac:dyDescent="0.25"/>
    <row r="139" spans="1:11" ht="15" hidden="1" customHeight="1" x14ac:dyDescent="0.25"/>
    <row r="140" spans="1:11" ht="15" hidden="1" customHeight="1" x14ac:dyDescent="0.25">
      <c r="B140" s="13" t="s">
        <v>156</v>
      </c>
      <c r="C140" s="12">
        <v>4.1999999999999997E-3</v>
      </c>
    </row>
    <row r="141" spans="1:11" ht="15" hidden="1" customHeight="1" x14ac:dyDescent="0.25">
      <c r="B141" s="13" t="s">
        <v>136</v>
      </c>
      <c r="C141" s="12">
        <v>4.0000000000000001E-3</v>
      </c>
    </row>
    <row r="142" spans="1:11" ht="15" hidden="1" customHeight="1" x14ac:dyDescent="0.25">
      <c r="B142" s="11"/>
      <c r="C142" s="10">
        <f>SUM(C140:C141)</f>
        <v>8.199999999999999E-3</v>
      </c>
    </row>
    <row r="143" spans="1:11" ht="15" hidden="1" customHeight="1" x14ac:dyDescent="0.25"/>
    <row r="144" spans="1:11" ht="15" hidden="1" customHeight="1" x14ac:dyDescent="0.25">
      <c r="C144" s="9" t="e">
        <v>#REF!</v>
      </c>
    </row>
    <row r="145" spans="1:11" ht="15" hidden="1" customHeight="1" x14ac:dyDescent="0.25"/>
    <row r="146" spans="1:11" ht="15" customHeight="1" x14ac:dyDescent="0.25">
      <c r="A146" s="214" t="s">
        <v>157</v>
      </c>
      <c r="B146" s="214"/>
      <c r="C146" s="214"/>
      <c r="D146" s="214"/>
      <c r="E146" s="214"/>
      <c r="F146" s="214"/>
      <c r="G146" s="214"/>
      <c r="H146" s="214"/>
      <c r="I146" s="214"/>
      <c r="K146" s="49"/>
    </row>
    <row r="147" spans="1:11" ht="15" customHeight="1" x14ac:dyDescent="0.25">
      <c r="A147" s="98"/>
      <c r="B147" s="98"/>
      <c r="C147" s="98"/>
      <c r="D147" s="98"/>
      <c r="E147" s="98"/>
      <c r="F147" s="98"/>
      <c r="G147" s="98"/>
      <c r="H147" s="98"/>
      <c r="I147" s="98"/>
    </row>
    <row r="148" spans="1:11" ht="15" customHeight="1" x14ac:dyDescent="0.25">
      <c r="A148" s="211" t="s">
        <v>158</v>
      </c>
      <c r="B148" s="211"/>
      <c r="C148" s="211"/>
      <c r="D148" s="211"/>
      <c r="E148" s="211"/>
      <c r="F148" s="211"/>
      <c r="G148" s="211"/>
      <c r="H148" s="211" t="s">
        <v>164</v>
      </c>
      <c r="I148" s="211"/>
    </row>
    <row r="149" spans="1:11" ht="15" customHeight="1" x14ac:dyDescent="0.25">
      <c r="A149" s="28" t="s">
        <v>30</v>
      </c>
      <c r="B149" s="209" t="s">
        <v>159</v>
      </c>
      <c r="C149" s="209"/>
      <c r="D149" s="209"/>
      <c r="E149" s="209"/>
      <c r="F149" s="209"/>
      <c r="G149" s="209"/>
      <c r="H149" s="210">
        <f>I39</f>
        <v>207.07547</v>
      </c>
      <c r="I149" s="210"/>
    </row>
    <row r="150" spans="1:11" ht="15" customHeight="1" x14ac:dyDescent="0.25">
      <c r="A150" s="28" t="s">
        <v>32</v>
      </c>
      <c r="B150" s="209" t="s">
        <v>181</v>
      </c>
      <c r="C150" s="209"/>
      <c r="D150" s="209"/>
      <c r="E150" s="209"/>
      <c r="F150" s="209"/>
      <c r="G150" s="209"/>
      <c r="H150" s="210">
        <f>I40</f>
        <v>276.21111111111111</v>
      </c>
      <c r="I150" s="210"/>
      <c r="K150" s="53"/>
    </row>
    <row r="151" spans="1:11" ht="15" customHeight="1" x14ac:dyDescent="0.25">
      <c r="A151" s="28" t="s">
        <v>35</v>
      </c>
      <c r="B151" s="209" t="s">
        <v>160</v>
      </c>
      <c r="C151" s="209"/>
      <c r="D151" s="209"/>
      <c r="E151" s="209"/>
      <c r="F151" s="209"/>
      <c r="G151" s="209"/>
      <c r="H151" s="290">
        <f>H82</f>
        <v>162.11430870277781</v>
      </c>
      <c r="I151" s="291"/>
    </row>
    <row r="152" spans="1:11" ht="15" customHeight="1" x14ac:dyDescent="0.25">
      <c r="A152" s="28" t="s">
        <v>37</v>
      </c>
      <c r="B152" s="209" t="s">
        <v>176</v>
      </c>
      <c r="C152" s="209"/>
      <c r="D152" s="209"/>
      <c r="E152" s="209"/>
      <c r="F152" s="209"/>
      <c r="G152" s="209"/>
      <c r="H152" s="290">
        <f>I101</f>
        <v>100.84713300056899</v>
      </c>
      <c r="I152" s="291"/>
    </row>
    <row r="153" spans="1:11" ht="15" customHeight="1" x14ac:dyDescent="0.25">
      <c r="A153" s="239" t="s">
        <v>161</v>
      </c>
      <c r="B153" s="240"/>
      <c r="C153" s="240"/>
      <c r="D153" s="240"/>
      <c r="E153" s="240"/>
      <c r="F153" s="240"/>
      <c r="G153" s="241"/>
      <c r="H153" s="328">
        <f>SUM(H149:I152)</f>
        <v>746.24802281445784</v>
      </c>
      <c r="I153" s="329"/>
    </row>
    <row r="155" spans="1:11" ht="15" customHeight="1" x14ac:dyDescent="0.25">
      <c r="A155" s="6"/>
      <c r="B155" s="6"/>
      <c r="C155" s="6"/>
      <c r="D155" s="6"/>
      <c r="E155" s="6"/>
      <c r="F155" s="6"/>
      <c r="G155" s="6"/>
      <c r="H155" s="6"/>
      <c r="I155" s="6"/>
    </row>
    <row r="156" spans="1:11" ht="15" customHeight="1" x14ac:dyDescent="0.25">
      <c r="A156" s="6"/>
      <c r="B156" s="6"/>
      <c r="C156" s="6"/>
      <c r="D156" s="6"/>
      <c r="E156" s="6"/>
      <c r="F156" s="6"/>
      <c r="G156" s="6"/>
      <c r="H156" s="6"/>
      <c r="I156" s="6"/>
    </row>
    <row r="157" spans="1:11" ht="15" customHeight="1" x14ac:dyDescent="0.25">
      <c r="A157" s="6"/>
      <c r="B157" s="6"/>
      <c r="C157" s="6"/>
      <c r="D157" s="6"/>
      <c r="E157" s="6"/>
      <c r="F157" s="6"/>
      <c r="G157" s="6"/>
      <c r="H157" s="6"/>
      <c r="I157" s="6"/>
    </row>
    <row r="158" spans="1:11" ht="15" customHeight="1" x14ac:dyDescent="0.25">
      <c r="A158" s="6"/>
      <c r="B158" s="6"/>
      <c r="C158" s="6"/>
      <c r="D158" s="6"/>
      <c r="E158" s="6"/>
      <c r="F158" s="6"/>
      <c r="G158" s="6"/>
      <c r="H158" s="6"/>
      <c r="I158" s="6"/>
    </row>
  </sheetData>
  <mergeCells count="174">
    <mergeCell ref="J76:J81"/>
    <mergeCell ref="J88:J92"/>
    <mergeCell ref="J111:J112"/>
    <mergeCell ref="B152:G152"/>
    <mergeCell ref="H152:I152"/>
    <mergeCell ref="A153:G153"/>
    <mergeCell ref="H153:I153"/>
    <mergeCell ref="B72:G72"/>
    <mergeCell ref="A98:G98"/>
    <mergeCell ref="A101:G101"/>
    <mergeCell ref="A146:I146"/>
    <mergeCell ref="A148:G148"/>
    <mergeCell ref="H148:I148"/>
    <mergeCell ref="B149:G149"/>
    <mergeCell ref="H149:I149"/>
    <mergeCell ref="B150:G150"/>
    <mergeCell ref="H150:I150"/>
    <mergeCell ref="B151:G151"/>
    <mergeCell ref="H151:I151"/>
    <mergeCell ref="A84:I84"/>
    <mergeCell ref="A85:I85"/>
    <mergeCell ref="H105:I105"/>
    <mergeCell ref="H106:I106"/>
    <mergeCell ref="H107:I107"/>
    <mergeCell ref="A102:I102"/>
    <mergeCell ref="A103:I103"/>
    <mergeCell ref="A104:I104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56:G56"/>
    <mergeCell ref="H56:I56"/>
    <mergeCell ref="A57:A58"/>
    <mergeCell ref="B57:B58"/>
    <mergeCell ref="H57:I57"/>
    <mergeCell ref="H58:I5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69:G69"/>
    <mergeCell ref="H69:I69"/>
    <mergeCell ref="B70:G70"/>
    <mergeCell ref="H70:I70"/>
    <mergeCell ref="A65:I65"/>
    <mergeCell ref="A66:I66"/>
    <mergeCell ref="A67:I67"/>
    <mergeCell ref="B68:G68"/>
    <mergeCell ref="H68:I68"/>
    <mergeCell ref="H82:I82"/>
    <mergeCell ref="A83:I83"/>
    <mergeCell ref="A73:I73"/>
    <mergeCell ref="A74:I74"/>
    <mergeCell ref="B71:G71"/>
    <mergeCell ref="H71:I71"/>
    <mergeCell ref="H72:I72"/>
    <mergeCell ref="B112:G112"/>
    <mergeCell ref="H112:I112"/>
    <mergeCell ref="A108:I108"/>
    <mergeCell ref="A109:I109"/>
    <mergeCell ref="B110:G110"/>
    <mergeCell ref="H110:I110"/>
    <mergeCell ref="B111:G111"/>
    <mergeCell ref="H111:I111"/>
    <mergeCell ref="B118:G118"/>
    <mergeCell ref="A128:G128"/>
    <mergeCell ref="B119:G119"/>
    <mergeCell ref="B120:G120"/>
    <mergeCell ref="A121:B121"/>
    <mergeCell ref="C121:C122"/>
    <mergeCell ref="A122:B122"/>
    <mergeCell ref="A114:G114"/>
    <mergeCell ref="H114:I114"/>
    <mergeCell ref="A115:I115"/>
    <mergeCell ref="A116:I116"/>
    <mergeCell ref="B117:G117"/>
    <mergeCell ref="A137:I137"/>
    <mergeCell ref="H113:I113"/>
    <mergeCell ref="B135:G135"/>
    <mergeCell ref="H135:I135"/>
    <mergeCell ref="A136:G136"/>
    <mergeCell ref="H136:I136"/>
    <mergeCell ref="B133:G133"/>
    <mergeCell ref="H133:I133"/>
    <mergeCell ref="A134:G134"/>
    <mergeCell ref="H134:I134"/>
    <mergeCell ref="B131:G131"/>
    <mergeCell ref="H131:I131"/>
    <mergeCell ref="B132:G132"/>
    <mergeCell ref="H132:I132"/>
    <mergeCell ref="H128:I128"/>
    <mergeCell ref="B129:G129"/>
    <mergeCell ref="H129:I129"/>
    <mergeCell ref="B130:G130"/>
    <mergeCell ref="H130:I130"/>
    <mergeCell ref="A123:B123"/>
    <mergeCell ref="A124:G124"/>
    <mergeCell ref="A125:I125"/>
    <mergeCell ref="A126:I126"/>
    <mergeCell ref="A127:I127"/>
  </mergeCells>
  <dataValidations count="1">
    <dataValidation allowBlank="1" sqref="A1 A126" xr:uid="{7387837D-09C1-4889-AD55-26471A1AF49D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4" max="8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5F751-B639-45D1-A866-2F8462031F3F}">
  <sheetPr>
    <tabColor theme="9" tint="0.59999389629810485"/>
  </sheetPr>
  <dimension ref="A1:Q152"/>
  <sheetViews>
    <sheetView showGridLines="0" zoomScaleNormal="100" zoomScaleSheetLayoutView="100" workbookViewId="0">
      <selection activeCell="H47" sqref="H47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304" t="s">
        <v>27</v>
      </c>
      <c r="B1" s="304"/>
      <c r="C1" s="304"/>
      <c r="D1" s="304"/>
      <c r="E1" s="304"/>
      <c r="F1" s="304"/>
      <c r="G1" s="304"/>
      <c r="H1" s="304"/>
      <c r="I1" s="304"/>
      <c r="J1" s="16"/>
      <c r="K1" s="16"/>
    </row>
    <row r="2" spans="1:11" ht="15" customHeight="1" x14ac:dyDescent="0.25">
      <c r="A2" s="242"/>
      <c r="B2" s="242"/>
      <c r="C2" s="242"/>
      <c r="D2" s="242"/>
      <c r="E2" s="242"/>
      <c r="F2" s="242"/>
      <c r="G2" s="242"/>
      <c r="H2" s="242"/>
      <c r="I2" s="242"/>
      <c r="J2" s="16"/>
      <c r="K2" s="16"/>
    </row>
    <row r="3" spans="1:11" ht="15" customHeight="1" x14ac:dyDescent="0.25">
      <c r="A3" s="19"/>
      <c r="B3" s="20" t="s">
        <v>28</v>
      </c>
      <c r="C3" s="305" t="s">
        <v>255</v>
      </c>
      <c r="D3" s="305"/>
      <c r="E3" s="305"/>
      <c r="F3" s="305"/>
      <c r="G3" s="305"/>
      <c r="H3" s="305"/>
      <c r="I3" s="305"/>
      <c r="J3" s="16"/>
      <c r="K3" s="16"/>
    </row>
    <row r="4" spans="1:11" ht="15" customHeight="1" x14ac:dyDescent="0.25">
      <c r="A4" s="19"/>
      <c r="B4" s="21" t="s">
        <v>256</v>
      </c>
      <c r="C4" s="306"/>
      <c r="D4" s="306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257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42"/>
      <c r="B6" s="242"/>
      <c r="C6" s="242"/>
      <c r="D6" s="242"/>
      <c r="E6" s="242"/>
      <c r="F6" s="242"/>
      <c r="G6" s="242"/>
      <c r="H6" s="242"/>
      <c r="I6" s="242"/>
      <c r="J6" s="16"/>
      <c r="K6" s="16"/>
    </row>
    <row r="7" spans="1:11" ht="15" customHeight="1" x14ac:dyDescent="0.25">
      <c r="A7" s="303" t="s">
        <v>29</v>
      </c>
      <c r="B7" s="303"/>
      <c r="C7" s="303"/>
      <c r="D7" s="303"/>
      <c r="E7" s="303"/>
      <c r="F7" s="303"/>
      <c r="G7" s="303"/>
      <c r="H7" s="303"/>
      <c r="I7" s="303"/>
      <c r="J7" s="16"/>
      <c r="K7" s="16"/>
    </row>
    <row r="8" spans="1:11" ht="15" customHeight="1" x14ac:dyDescent="0.25">
      <c r="A8" s="23" t="s">
        <v>30</v>
      </c>
      <c r="B8" s="279" t="s">
        <v>31</v>
      </c>
      <c r="C8" s="279"/>
      <c r="D8" s="279"/>
      <c r="E8" s="279"/>
      <c r="F8" s="279"/>
      <c r="G8" s="309">
        <v>45439</v>
      </c>
      <c r="H8" s="307"/>
      <c r="I8" s="307"/>
      <c r="J8" s="16"/>
      <c r="K8" s="16"/>
    </row>
    <row r="9" spans="1:11" ht="15" customHeight="1" x14ac:dyDescent="0.25">
      <c r="A9" s="23" t="s">
        <v>32</v>
      </c>
      <c r="B9" s="279" t="s">
        <v>33</v>
      </c>
      <c r="C9" s="279"/>
      <c r="D9" s="279"/>
      <c r="E9" s="279"/>
      <c r="F9" s="279"/>
      <c r="G9" s="310" t="s">
        <v>34</v>
      </c>
      <c r="H9" s="311"/>
      <c r="I9" s="312"/>
      <c r="J9" s="16"/>
      <c r="K9" s="16"/>
    </row>
    <row r="10" spans="1:11" ht="15" customHeight="1" x14ac:dyDescent="0.25">
      <c r="A10" s="24" t="s">
        <v>35</v>
      </c>
      <c r="B10" s="313" t="s">
        <v>36</v>
      </c>
      <c r="C10" s="314"/>
      <c r="D10" s="314"/>
      <c r="E10" s="314"/>
      <c r="F10" s="314"/>
      <c r="G10" s="307" t="s">
        <v>250</v>
      </c>
      <c r="H10" s="307"/>
      <c r="I10" s="307"/>
      <c r="J10" s="16"/>
      <c r="K10" s="16"/>
    </row>
    <row r="11" spans="1:11" ht="15" customHeight="1" x14ac:dyDescent="0.25">
      <c r="A11" s="23" t="s">
        <v>37</v>
      </c>
      <c r="B11" s="25" t="s">
        <v>38</v>
      </c>
      <c r="C11" s="26"/>
      <c r="D11" s="26"/>
      <c r="E11" s="26"/>
      <c r="F11" s="26"/>
      <c r="G11" s="307">
        <v>3</v>
      </c>
      <c r="H11" s="307"/>
      <c r="I11" s="307"/>
      <c r="J11" s="16"/>
      <c r="K11" s="16"/>
    </row>
    <row r="12" spans="1:11" ht="15" customHeight="1" x14ac:dyDescent="0.25">
      <c r="A12" s="303" t="s">
        <v>39</v>
      </c>
      <c r="B12" s="303"/>
      <c r="C12" s="303"/>
      <c r="D12" s="303"/>
      <c r="E12" s="303"/>
      <c r="F12" s="303"/>
      <c r="G12" s="303"/>
      <c r="H12" s="303"/>
      <c r="I12" s="303"/>
      <c r="J12" s="16"/>
      <c r="K12" s="16"/>
    </row>
    <row r="13" spans="1:11" ht="15" customHeight="1" x14ac:dyDescent="0.25">
      <c r="A13" s="23">
        <v>1</v>
      </c>
      <c r="B13" s="279" t="s">
        <v>40</v>
      </c>
      <c r="C13" s="279"/>
      <c r="D13" s="279"/>
      <c r="E13" s="279"/>
      <c r="F13" s="279"/>
      <c r="G13" s="279"/>
      <c r="H13" s="307" t="s">
        <v>4</v>
      </c>
      <c r="I13" s="307"/>
      <c r="J13" s="16"/>
      <c r="K13" s="16"/>
    </row>
    <row r="14" spans="1:11" ht="15" customHeight="1" x14ac:dyDescent="0.25">
      <c r="A14" s="23">
        <v>2</v>
      </c>
      <c r="B14" s="279" t="s">
        <v>41</v>
      </c>
      <c r="C14" s="279"/>
      <c r="D14" s="279"/>
      <c r="E14" s="279"/>
      <c r="F14" s="279"/>
      <c r="G14" s="279"/>
      <c r="H14" s="308">
        <v>1</v>
      </c>
      <c r="I14" s="308"/>
      <c r="J14" s="16"/>
      <c r="K14" s="16"/>
    </row>
    <row r="15" spans="1:11" ht="15" customHeight="1" x14ac:dyDescent="0.25">
      <c r="A15" s="23">
        <v>3</v>
      </c>
      <c r="B15" s="25" t="s">
        <v>42</v>
      </c>
      <c r="C15" s="302" t="s">
        <v>11</v>
      </c>
      <c r="D15" s="302"/>
      <c r="E15" s="302"/>
      <c r="F15" s="302"/>
      <c r="G15" s="302"/>
      <c r="H15" s="302"/>
      <c r="I15" s="302"/>
      <c r="J15" s="16"/>
      <c r="K15" s="16"/>
    </row>
    <row r="16" spans="1:11" ht="15" customHeight="1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16"/>
      <c r="K16" s="16"/>
    </row>
    <row r="17" spans="1:14" ht="15" customHeight="1" x14ac:dyDescent="0.25">
      <c r="A17" s="303" t="s">
        <v>43</v>
      </c>
      <c r="B17" s="303"/>
      <c r="C17" s="303"/>
      <c r="D17" s="303"/>
      <c r="E17" s="303"/>
      <c r="F17" s="303"/>
      <c r="G17" s="303"/>
      <c r="H17" s="303"/>
      <c r="I17" s="303"/>
      <c r="J17" s="16"/>
      <c r="K17" s="16"/>
    </row>
    <row r="18" spans="1:14" ht="15" customHeight="1" x14ac:dyDescent="0.25">
      <c r="A18" s="238" t="s">
        <v>44</v>
      </c>
      <c r="B18" s="238"/>
      <c r="C18" s="238"/>
      <c r="D18" s="238"/>
      <c r="E18" s="238"/>
      <c r="F18" s="238"/>
      <c r="G18" s="238"/>
      <c r="H18" s="238"/>
      <c r="I18" s="238"/>
      <c r="J18" s="16"/>
      <c r="K18" s="16"/>
    </row>
    <row r="19" spans="1:14" x14ac:dyDescent="0.25">
      <c r="A19" s="27">
        <v>1</v>
      </c>
      <c r="B19" s="268" t="s">
        <v>45</v>
      </c>
      <c r="C19" s="268"/>
      <c r="D19" s="268"/>
      <c r="E19" s="268"/>
      <c r="F19" s="268"/>
      <c r="G19" s="268"/>
      <c r="H19" s="300" t="s">
        <v>251</v>
      </c>
      <c r="I19" s="301"/>
      <c r="J19" s="16"/>
      <c r="K19" s="16"/>
    </row>
    <row r="20" spans="1:14" ht="15" customHeight="1" x14ac:dyDescent="0.25">
      <c r="A20" s="27">
        <v>2</v>
      </c>
      <c r="B20" s="268" t="s">
        <v>46</v>
      </c>
      <c r="C20" s="268"/>
      <c r="D20" s="268"/>
      <c r="E20" s="268"/>
      <c r="F20" s="268"/>
      <c r="G20" s="268"/>
      <c r="H20" s="315" t="s">
        <v>253</v>
      </c>
      <c r="I20" s="316"/>
      <c r="J20" s="16"/>
      <c r="K20" s="16"/>
    </row>
    <row r="21" spans="1:14" ht="15" customHeight="1" x14ac:dyDescent="0.25">
      <c r="A21" s="156">
        <v>3</v>
      </c>
      <c r="B21" s="272" t="s">
        <v>47</v>
      </c>
      <c r="C21" s="272"/>
      <c r="D21" s="272"/>
      <c r="E21" s="272"/>
      <c r="F21" s="272"/>
      <c r="G21" s="272"/>
      <c r="H21" s="298">
        <v>2485.9</v>
      </c>
      <c r="I21" s="299"/>
      <c r="J21" s="16"/>
      <c r="K21" s="16"/>
    </row>
    <row r="22" spans="1:14" x14ac:dyDescent="0.25">
      <c r="A22" s="27">
        <v>4</v>
      </c>
      <c r="B22" s="268" t="s">
        <v>48</v>
      </c>
      <c r="C22" s="268"/>
      <c r="D22" s="268"/>
      <c r="E22" s="268"/>
      <c r="F22" s="268"/>
      <c r="G22" s="268"/>
      <c r="H22" s="300"/>
      <c r="I22" s="301"/>
      <c r="J22" s="16"/>
      <c r="K22" s="16"/>
    </row>
    <row r="23" spans="1:14" ht="15" customHeight="1" x14ac:dyDescent="0.25">
      <c r="A23" s="27">
        <v>5</v>
      </c>
      <c r="B23" s="268" t="s">
        <v>49</v>
      </c>
      <c r="C23" s="268"/>
      <c r="D23" s="268"/>
      <c r="E23" s="268"/>
      <c r="F23" s="268"/>
      <c r="G23" s="268"/>
      <c r="H23" s="282" t="s">
        <v>182</v>
      </c>
      <c r="I23" s="283"/>
      <c r="J23" s="16"/>
      <c r="K23" s="16"/>
    </row>
    <row r="24" spans="1:14" ht="1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16"/>
      <c r="K24" s="16"/>
    </row>
    <row r="25" spans="1:14" ht="15" customHeight="1" x14ac:dyDescent="0.25">
      <c r="A25" s="224" t="s">
        <v>50</v>
      </c>
      <c r="B25" s="225"/>
      <c r="C25" s="225"/>
      <c r="D25" s="225"/>
      <c r="E25" s="225"/>
      <c r="F25" s="225"/>
      <c r="G25" s="225"/>
      <c r="H25" s="225"/>
      <c r="I25" s="226"/>
      <c r="J25" s="16"/>
      <c r="K25" s="16"/>
      <c r="M25" s="49"/>
    </row>
    <row r="26" spans="1:14" ht="15" customHeight="1" x14ac:dyDescent="0.25">
      <c r="A26" s="43">
        <v>1</v>
      </c>
      <c r="B26" s="237" t="s">
        <v>51</v>
      </c>
      <c r="C26" s="237"/>
      <c r="D26" s="237"/>
      <c r="E26" s="237"/>
      <c r="F26" s="237"/>
      <c r="G26" s="237"/>
      <c r="H26" s="321" t="s">
        <v>52</v>
      </c>
      <c r="I26" s="321"/>
      <c r="J26" s="16"/>
      <c r="K26" s="16"/>
      <c r="M26" s="49"/>
    </row>
    <row r="27" spans="1:14" ht="15" customHeight="1" x14ac:dyDescent="0.25">
      <c r="A27" s="27" t="s">
        <v>30</v>
      </c>
      <c r="B27" s="279" t="s">
        <v>53</v>
      </c>
      <c r="C27" s="279"/>
      <c r="D27" s="279"/>
      <c r="E27" s="279"/>
      <c r="F27" s="279"/>
      <c r="G27" s="279"/>
      <c r="H27" s="320">
        <f>H21</f>
        <v>2485.9</v>
      </c>
      <c r="I27" s="320"/>
      <c r="J27" s="16"/>
      <c r="K27" s="16"/>
    </row>
    <row r="28" spans="1:14" ht="15" customHeight="1" x14ac:dyDescent="0.25">
      <c r="A28" s="28" t="s">
        <v>32</v>
      </c>
      <c r="B28" s="29" t="s">
        <v>54</v>
      </c>
      <c r="C28" s="30"/>
      <c r="D28" s="31" t="s">
        <v>55</v>
      </c>
      <c r="E28" s="31" t="s">
        <v>58</v>
      </c>
      <c r="F28" s="30"/>
      <c r="G28" s="32"/>
      <c r="H28" s="210">
        <f>IF(E28="N",0,H27*0.3)</f>
        <v>0</v>
      </c>
      <c r="I28" s="210"/>
      <c r="J28" s="16"/>
      <c r="K28" s="16"/>
    </row>
    <row r="29" spans="1:14" ht="15" customHeight="1" x14ac:dyDescent="0.25">
      <c r="A29" s="28" t="s">
        <v>35</v>
      </c>
      <c r="B29" s="29" t="s">
        <v>57</v>
      </c>
      <c r="C29" s="30"/>
      <c r="D29" s="31" t="s">
        <v>55</v>
      </c>
      <c r="E29" s="31" t="s">
        <v>58</v>
      </c>
      <c r="F29" s="280"/>
      <c r="G29" s="281"/>
      <c r="H29" s="291"/>
      <c r="I29" s="210"/>
      <c r="J29" s="16"/>
      <c r="K29" s="16"/>
      <c r="N29" s="55"/>
    </row>
    <row r="30" spans="1:14" ht="15" customHeight="1" x14ac:dyDescent="0.25">
      <c r="A30" s="27" t="s">
        <v>37</v>
      </c>
      <c r="B30" s="285" t="s">
        <v>59</v>
      </c>
      <c r="C30" s="286"/>
      <c r="D30" s="286"/>
      <c r="E30" s="286"/>
      <c r="F30" s="286"/>
      <c r="G30" s="287"/>
      <c r="H30" s="210"/>
      <c r="I30" s="210"/>
      <c r="J30" s="16"/>
      <c r="K30" s="16"/>
    </row>
    <row r="31" spans="1:14" ht="15" customHeight="1" x14ac:dyDescent="0.25">
      <c r="A31" s="27" t="s">
        <v>60</v>
      </c>
      <c r="B31" s="285" t="s">
        <v>61</v>
      </c>
      <c r="C31" s="286"/>
      <c r="D31" s="286"/>
      <c r="E31" s="286"/>
      <c r="F31" s="286"/>
      <c r="G31" s="287"/>
      <c r="H31" s="210"/>
      <c r="I31" s="210"/>
      <c r="J31" s="16"/>
      <c r="K31" s="16"/>
    </row>
    <row r="32" spans="1:14" ht="15" customHeight="1" x14ac:dyDescent="0.25">
      <c r="A32" s="23" t="s">
        <v>62</v>
      </c>
      <c r="B32" s="284" t="s">
        <v>63</v>
      </c>
      <c r="C32" s="284"/>
      <c r="D32" s="284"/>
      <c r="E32" s="284"/>
      <c r="F32" s="284"/>
      <c r="G32" s="284"/>
      <c r="H32" s="231"/>
      <c r="I32" s="231"/>
      <c r="J32" s="16"/>
      <c r="K32" s="16"/>
    </row>
    <row r="33" spans="1:17" ht="15" customHeight="1" x14ac:dyDescent="0.25">
      <c r="A33" s="27" t="s">
        <v>64</v>
      </c>
      <c r="B33" s="268" t="s">
        <v>65</v>
      </c>
      <c r="C33" s="268"/>
      <c r="D33" s="268"/>
      <c r="E33" s="268"/>
      <c r="F33" s="268"/>
      <c r="G33" s="268"/>
      <c r="H33" s="322"/>
      <c r="I33" s="322"/>
      <c r="J33" s="16"/>
      <c r="K33" s="16"/>
    </row>
    <row r="34" spans="1:17" ht="15" customHeight="1" x14ac:dyDescent="0.25">
      <c r="A34" s="238" t="s">
        <v>66</v>
      </c>
      <c r="B34" s="238"/>
      <c r="C34" s="238"/>
      <c r="D34" s="238"/>
      <c r="E34" s="238"/>
      <c r="F34" s="238"/>
      <c r="G34" s="238"/>
      <c r="H34" s="245">
        <f>SUM(H27:I33)</f>
        <v>2485.9</v>
      </c>
      <c r="I34" s="245"/>
      <c r="J34" s="16"/>
      <c r="K34" s="16"/>
    </row>
    <row r="35" spans="1:17" ht="15" customHeight="1" x14ac:dyDescent="0.25">
      <c r="A35" s="276"/>
      <c r="B35" s="276"/>
      <c r="C35" s="276"/>
      <c r="D35" s="276"/>
      <c r="E35" s="276"/>
      <c r="F35" s="276"/>
      <c r="G35" s="276"/>
      <c r="H35" s="276"/>
      <c r="I35" s="276"/>
      <c r="J35" s="16"/>
      <c r="K35" s="16"/>
      <c r="L35" s="53"/>
      <c r="N35" s="53"/>
    </row>
    <row r="36" spans="1:17" ht="15" customHeight="1" x14ac:dyDescent="0.25">
      <c r="A36" s="224" t="s">
        <v>67</v>
      </c>
      <c r="B36" s="225"/>
      <c r="C36" s="225"/>
      <c r="D36" s="225"/>
      <c r="E36" s="225"/>
      <c r="F36" s="225"/>
      <c r="G36" s="225"/>
      <c r="H36" s="225"/>
      <c r="I36" s="226"/>
      <c r="J36" s="16"/>
      <c r="K36" s="16"/>
      <c r="Q36" s="53"/>
    </row>
    <row r="37" spans="1:17" ht="15" customHeight="1" x14ac:dyDescent="0.25">
      <c r="A37" s="237" t="s">
        <v>68</v>
      </c>
      <c r="B37" s="237"/>
      <c r="C37" s="237"/>
      <c r="D37" s="237"/>
      <c r="E37" s="237"/>
      <c r="F37" s="237"/>
      <c r="G37" s="237"/>
      <c r="H37" s="237"/>
      <c r="I37" s="237"/>
      <c r="J37" s="16"/>
      <c r="K37" s="16"/>
      <c r="L37" s="59"/>
    </row>
    <row r="38" spans="1:17" ht="15" customHeight="1" x14ac:dyDescent="0.25">
      <c r="A38" s="43" t="s">
        <v>69</v>
      </c>
      <c r="B38" s="220" t="s">
        <v>70</v>
      </c>
      <c r="C38" s="221"/>
      <c r="D38" s="221"/>
      <c r="E38" s="221"/>
      <c r="F38" s="221"/>
      <c r="G38" s="222"/>
      <c r="H38" s="43" t="s">
        <v>71</v>
      </c>
      <c r="I38" s="46" t="s">
        <v>52</v>
      </c>
      <c r="J38" s="16"/>
      <c r="K38" s="16"/>
      <c r="N38" s="57"/>
    </row>
    <row r="39" spans="1:17" ht="15" customHeight="1" x14ac:dyDescent="0.25">
      <c r="A39" s="27" t="s">
        <v>30</v>
      </c>
      <c r="B39" s="273" t="s">
        <v>72</v>
      </c>
      <c r="C39" s="274"/>
      <c r="D39" s="274"/>
      <c r="E39" s="274"/>
      <c r="F39" s="274"/>
      <c r="G39" s="275"/>
      <c r="H39" s="62">
        <v>8.3299999999999999E-2</v>
      </c>
      <c r="I39" s="34">
        <f>H34*H39</f>
        <v>207.07547</v>
      </c>
      <c r="J39" s="16"/>
      <c r="K39" s="17"/>
      <c r="L39" s="58"/>
      <c r="M39" s="58"/>
      <c r="N39" s="57"/>
      <c r="O39" s="14"/>
    </row>
    <row r="40" spans="1:17" ht="15" customHeight="1" x14ac:dyDescent="0.25">
      <c r="A40" s="27" t="s">
        <v>32</v>
      </c>
      <c r="B40" s="273" t="s">
        <v>73</v>
      </c>
      <c r="C40" s="274"/>
      <c r="D40" s="274"/>
      <c r="E40" s="274"/>
      <c r="F40" s="274"/>
      <c r="G40" s="275"/>
      <c r="H40" s="62">
        <f>0.0833333333333333+0.0277777777777778</f>
        <v>0.1111111111111111</v>
      </c>
      <c r="I40" s="34">
        <f>H34*H40</f>
        <v>276.21111111111111</v>
      </c>
      <c r="J40" s="16"/>
      <c r="K40" s="17"/>
      <c r="L40" s="58"/>
      <c r="M40" s="58"/>
      <c r="N40" s="57"/>
      <c r="O40" s="14"/>
    </row>
    <row r="41" spans="1:17" ht="15" customHeight="1" x14ac:dyDescent="0.25">
      <c r="A41" s="61" t="s">
        <v>74</v>
      </c>
      <c r="B41" s="60"/>
      <c r="C41" s="60"/>
      <c r="D41" s="60"/>
      <c r="E41" s="60"/>
      <c r="F41" s="60"/>
      <c r="G41" s="60"/>
      <c r="H41" s="67">
        <f>SUM(H39:H40)</f>
        <v>0.19441111111111109</v>
      </c>
      <c r="I41" s="66">
        <f>SUM(I39:I40)</f>
        <v>483.2865811111111</v>
      </c>
      <c r="J41" s="16"/>
      <c r="K41" s="16"/>
      <c r="L41" s="53"/>
      <c r="N41" s="53"/>
    </row>
    <row r="42" spans="1:17" ht="15" customHeight="1" x14ac:dyDescent="0.25">
      <c r="A42" s="246" t="s">
        <v>75</v>
      </c>
      <c r="B42" s="246"/>
      <c r="C42" s="246"/>
      <c r="D42" s="246"/>
      <c r="E42" s="246"/>
      <c r="F42" s="246"/>
      <c r="G42" s="246"/>
      <c r="H42" s="246"/>
      <c r="I42" s="246"/>
      <c r="J42" s="16"/>
      <c r="K42" s="16"/>
      <c r="L42" s="53"/>
    </row>
    <row r="43" spans="1:17" ht="15" customHeight="1" x14ac:dyDescent="0.25">
      <c r="A43" s="237" t="s">
        <v>76</v>
      </c>
      <c r="B43" s="237"/>
      <c r="C43" s="237"/>
      <c r="D43" s="237"/>
      <c r="E43" s="237"/>
      <c r="F43" s="237"/>
      <c r="G43" s="237"/>
      <c r="H43" s="237"/>
      <c r="I43" s="237"/>
      <c r="J43" s="16"/>
      <c r="K43" s="16"/>
    </row>
    <row r="44" spans="1:17" ht="15" customHeight="1" x14ac:dyDescent="0.25">
      <c r="A44" s="43" t="s">
        <v>77</v>
      </c>
      <c r="B44" s="237" t="s">
        <v>78</v>
      </c>
      <c r="C44" s="237"/>
      <c r="D44" s="237"/>
      <c r="E44" s="237"/>
      <c r="F44" s="237"/>
      <c r="G44" s="237"/>
      <c r="H44" s="43" t="s">
        <v>71</v>
      </c>
      <c r="I44" s="46" t="s">
        <v>52</v>
      </c>
      <c r="J44" s="16"/>
      <c r="K44" s="16"/>
      <c r="N44" s="53"/>
    </row>
    <row r="45" spans="1:17" ht="15" customHeight="1" x14ac:dyDescent="0.25">
      <c r="A45" s="27" t="s">
        <v>30</v>
      </c>
      <c r="B45" s="268" t="s">
        <v>79</v>
      </c>
      <c r="C45" s="268"/>
      <c r="D45" s="268"/>
      <c r="E45" s="268"/>
      <c r="F45" s="268"/>
      <c r="G45" s="268"/>
      <c r="H45" s="35">
        <v>0.2</v>
      </c>
      <c r="I45" s="36">
        <f>($H$34+$I$41)*H45</f>
        <v>593.83731622222228</v>
      </c>
      <c r="J45" s="16"/>
      <c r="K45" s="16"/>
      <c r="P45" s="55"/>
    </row>
    <row r="46" spans="1:17" ht="15" customHeight="1" x14ac:dyDescent="0.25">
      <c r="A46" s="27" t="s">
        <v>32</v>
      </c>
      <c r="B46" s="268" t="s">
        <v>80</v>
      </c>
      <c r="C46" s="268"/>
      <c r="D46" s="268"/>
      <c r="E46" s="268"/>
      <c r="F46" s="268"/>
      <c r="G46" s="268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3"/>
    </row>
    <row r="47" spans="1:17" ht="15" customHeight="1" x14ac:dyDescent="0.25">
      <c r="A47" s="173" t="s">
        <v>35</v>
      </c>
      <c r="B47" s="272" t="s">
        <v>81</v>
      </c>
      <c r="C47" s="272"/>
      <c r="D47" s="272"/>
      <c r="E47" s="272"/>
      <c r="F47" s="272"/>
      <c r="G47" s="272"/>
      <c r="H47" s="175">
        <v>1.141E-2</v>
      </c>
      <c r="I47" s="169">
        <f t="shared" si="0"/>
        <v>33.878418890477775</v>
      </c>
      <c r="J47" s="16"/>
      <c r="K47" s="16"/>
      <c r="L47" s="53"/>
    </row>
    <row r="48" spans="1:17" ht="15" customHeight="1" x14ac:dyDescent="0.25">
      <c r="A48" s="37" t="s">
        <v>37</v>
      </c>
      <c r="B48" s="268" t="s">
        <v>82</v>
      </c>
      <c r="C48" s="268"/>
      <c r="D48" s="268"/>
      <c r="E48" s="268"/>
      <c r="F48" s="268"/>
      <c r="G48" s="268"/>
      <c r="H48" s="35">
        <v>1.4999999999999999E-2</v>
      </c>
      <c r="I48" s="36">
        <f>($H$34+$I$41)*H48</f>
        <v>44.537798716666664</v>
      </c>
      <c r="J48" s="16"/>
      <c r="K48" s="16"/>
      <c r="L48" s="53"/>
    </row>
    <row r="49" spans="1:15" ht="15" customHeight="1" x14ac:dyDescent="0.25">
      <c r="A49" s="27" t="s">
        <v>60</v>
      </c>
      <c r="B49" s="268" t="s">
        <v>83</v>
      </c>
      <c r="C49" s="268"/>
      <c r="D49" s="268"/>
      <c r="E49" s="268"/>
      <c r="F49" s="268"/>
      <c r="G49" s="268"/>
      <c r="H49" s="51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62</v>
      </c>
      <c r="B50" s="268" t="s">
        <v>84</v>
      </c>
      <c r="C50" s="268"/>
      <c r="D50" s="268"/>
      <c r="E50" s="268"/>
      <c r="F50" s="268"/>
      <c r="G50" s="268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64</v>
      </c>
      <c r="B51" s="268" t="s">
        <v>85</v>
      </c>
      <c r="C51" s="268"/>
      <c r="D51" s="268"/>
      <c r="E51" s="268"/>
      <c r="F51" s="268"/>
      <c r="G51" s="268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86</v>
      </c>
      <c r="B52" s="268" t="s">
        <v>87</v>
      </c>
      <c r="C52" s="268"/>
      <c r="D52" s="268"/>
      <c r="E52" s="268"/>
      <c r="F52" s="268"/>
      <c r="G52" s="268"/>
      <c r="H52" s="51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38" t="s">
        <v>26</v>
      </c>
      <c r="B53" s="238"/>
      <c r="C53" s="238"/>
      <c r="D53" s="238"/>
      <c r="E53" s="238"/>
      <c r="F53" s="238"/>
      <c r="G53" s="238"/>
      <c r="H53" s="48">
        <f>SUM(H45:H52)</f>
        <v>0.34941000000000005</v>
      </c>
      <c r="I53" s="47">
        <f>SUM(I45:I52)</f>
        <v>1037.4634833060334</v>
      </c>
      <c r="J53" s="16"/>
      <c r="K53" s="16"/>
    </row>
    <row r="54" spans="1:15" ht="15" customHeight="1" x14ac:dyDescent="0.25">
      <c r="A54" s="246"/>
      <c r="B54" s="246"/>
      <c r="C54" s="246"/>
      <c r="D54" s="246"/>
      <c r="E54" s="246"/>
      <c r="F54" s="246"/>
      <c r="G54" s="246"/>
      <c r="H54" s="246"/>
      <c r="I54" s="246"/>
      <c r="J54" s="16"/>
      <c r="K54" s="16"/>
    </row>
    <row r="55" spans="1:15" ht="15" customHeight="1" x14ac:dyDescent="0.25">
      <c r="A55" s="269" t="s">
        <v>88</v>
      </c>
      <c r="B55" s="270"/>
      <c r="C55" s="270"/>
      <c r="D55" s="270"/>
      <c r="E55" s="270"/>
      <c r="F55" s="270"/>
      <c r="G55" s="270"/>
      <c r="H55" s="270"/>
      <c r="I55" s="271"/>
      <c r="J55" s="16"/>
      <c r="K55" s="16"/>
    </row>
    <row r="56" spans="1:15" ht="15" customHeight="1" x14ac:dyDescent="0.25">
      <c r="A56" s="43" t="s">
        <v>89</v>
      </c>
      <c r="B56" s="237" t="s">
        <v>90</v>
      </c>
      <c r="C56" s="237"/>
      <c r="D56" s="237"/>
      <c r="E56" s="237"/>
      <c r="F56" s="237"/>
      <c r="G56" s="237"/>
      <c r="H56" s="238" t="s">
        <v>52</v>
      </c>
      <c r="I56" s="238"/>
      <c r="J56" s="16"/>
      <c r="K56" s="16"/>
    </row>
    <row r="57" spans="1:15" ht="15" customHeight="1" x14ac:dyDescent="0.25">
      <c r="A57" s="247" t="s">
        <v>30</v>
      </c>
      <c r="B57" s="247" t="s">
        <v>91</v>
      </c>
      <c r="C57" s="27" t="s">
        <v>92</v>
      </c>
      <c r="D57" s="27" t="s">
        <v>93</v>
      </c>
      <c r="E57" s="27" t="s">
        <v>94</v>
      </c>
      <c r="F57" s="27" t="s">
        <v>95</v>
      </c>
      <c r="G57" s="27" t="s">
        <v>96</v>
      </c>
      <c r="H57" s="262">
        <f>D58*E58*F58</f>
        <v>189.2</v>
      </c>
      <c r="I57" s="263"/>
      <c r="J57" s="16"/>
      <c r="K57" s="16"/>
    </row>
    <row r="58" spans="1:15" ht="15" customHeight="1" x14ac:dyDescent="0.25">
      <c r="A58" s="248"/>
      <c r="B58" s="248"/>
      <c r="C58" s="27" t="s">
        <v>56</v>
      </c>
      <c r="D58" s="33">
        <v>4.3</v>
      </c>
      <c r="E58" s="27">
        <v>2</v>
      </c>
      <c r="F58" s="27">
        <v>22</v>
      </c>
      <c r="G58" s="33">
        <f>H27*0.06</f>
        <v>149.154</v>
      </c>
      <c r="H58" s="264">
        <f>IF(C58="N",0,IF(D58*E58*F58-(H27*6%)&lt;0,0,D58*E58*F58-(H27*6%)))</f>
        <v>40.045999999999992</v>
      </c>
      <c r="I58" s="265"/>
      <c r="J58" s="16"/>
      <c r="K58" s="16"/>
    </row>
    <row r="59" spans="1:15" ht="15" customHeight="1" x14ac:dyDescent="0.25">
      <c r="A59" s="247" t="s">
        <v>32</v>
      </c>
      <c r="B59" s="249" t="s">
        <v>97</v>
      </c>
      <c r="C59" s="250"/>
      <c r="D59" s="27" t="s">
        <v>92</v>
      </c>
      <c r="E59" s="27" t="s">
        <v>93</v>
      </c>
      <c r="F59" s="27" t="s">
        <v>95</v>
      </c>
      <c r="G59" s="27" t="s">
        <v>96</v>
      </c>
      <c r="H59" s="253">
        <f>IF(D60="N",0,(E60*F60)-G60)</f>
        <v>465.3</v>
      </c>
      <c r="I59" s="254"/>
      <c r="J59" s="16"/>
      <c r="K59" s="16"/>
      <c r="O59" s="53"/>
    </row>
    <row r="60" spans="1:15" ht="15" customHeight="1" x14ac:dyDescent="0.25">
      <c r="A60" s="248"/>
      <c r="B60" s="251"/>
      <c r="C60" s="252"/>
      <c r="D60" s="27" t="s">
        <v>56</v>
      </c>
      <c r="E60" s="167">
        <v>23.5</v>
      </c>
      <c r="F60" s="27">
        <v>22</v>
      </c>
      <c r="G60" s="33">
        <f>E60*F60*0.1</f>
        <v>51.7</v>
      </c>
      <c r="H60" s="255"/>
      <c r="I60" s="256"/>
      <c r="J60" s="16"/>
      <c r="K60" s="16"/>
      <c r="O60" s="53"/>
    </row>
    <row r="61" spans="1:15" ht="15" customHeight="1" x14ac:dyDescent="0.25">
      <c r="A61" s="52" t="s">
        <v>35</v>
      </c>
      <c r="B61" s="323" t="s">
        <v>98</v>
      </c>
      <c r="C61" s="324"/>
      <c r="D61" s="324"/>
      <c r="E61" s="324"/>
      <c r="F61" s="324"/>
      <c r="G61" s="325"/>
      <c r="H61" s="260">
        <v>0</v>
      </c>
      <c r="I61" s="261"/>
      <c r="J61" s="16"/>
      <c r="K61" s="16"/>
      <c r="O61" s="53"/>
    </row>
    <row r="62" spans="1:15" ht="15" customHeight="1" x14ac:dyDescent="0.25">
      <c r="A62" s="52" t="s">
        <v>37</v>
      </c>
      <c r="B62" s="323" t="s">
        <v>99</v>
      </c>
      <c r="C62" s="324"/>
      <c r="D62" s="324"/>
      <c r="E62" s="324"/>
      <c r="F62" s="324"/>
      <c r="G62" s="325"/>
      <c r="H62" s="260">
        <v>0</v>
      </c>
      <c r="I62" s="261"/>
      <c r="J62" s="16"/>
      <c r="K62" s="16"/>
      <c r="O62" s="53"/>
    </row>
    <row r="63" spans="1:15" ht="15" customHeight="1" x14ac:dyDescent="0.25">
      <c r="A63" s="163" t="s">
        <v>60</v>
      </c>
      <c r="B63" s="164" t="s">
        <v>100</v>
      </c>
      <c r="C63" s="165"/>
      <c r="D63" s="165"/>
      <c r="E63" s="165"/>
      <c r="F63" s="165"/>
      <c r="G63" s="166"/>
      <c r="H63" s="266">
        <v>20.149999999999999</v>
      </c>
      <c r="I63" s="267"/>
      <c r="J63" s="16"/>
      <c r="K63" s="16"/>
      <c r="O63" s="53"/>
    </row>
    <row r="64" spans="1:15" ht="15" customHeight="1" x14ac:dyDescent="0.25">
      <c r="A64" s="238" t="s">
        <v>74</v>
      </c>
      <c r="B64" s="238"/>
      <c r="C64" s="238"/>
      <c r="D64" s="238"/>
      <c r="E64" s="238"/>
      <c r="F64" s="238"/>
      <c r="G64" s="238"/>
      <c r="H64" s="245">
        <f>SUM(H58:I63)</f>
        <v>525.49599999999998</v>
      </c>
      <c r="I64" s="245"/>
      <c r="J64" s="16"/>
      <c r="K64" s="16"/>
    </row>
    <row r="65" spans="1:15" ht="15" customHeight="1" x14ac:dyDescent="0.25">
      <c r="A65" s="242"/>
      <c r="B65" s="242"/>
      <c r="C65" s="242"/>
      <c r="D65" s="242"/>
      <c r="E65" s="242"/>
      <c r="F65" s="242"/>
      <c r="G65" s="242"/>
      <c r="H65" s="242"/>
      <c r="I65" s="242"/>
      <c r="J65" s="16"/>
      <c r="K65" s="16"/>
    </row>
    <row r="66" spans="1:15" ht="15" customHeight="1" x14ac:dyDescent="0.25">
      <c r="A66" s="243" t="s">
        <v>101</v>
      </c>
      <c r="B66" s="243"/>
      <c r="C66" s="243"/>
      <c r="D66" s="243"/>
      <c r="E66" s="243"/>
      <c r="F66" s="243"/>
      <c r="G66" s="243"/>
      <c r="H66" s="243"/>
      <c r="I66" s="243"/>
      <c r="J66" s="16"/>
      <c r="K66" s="16"/>
      <c r="N66" s="54"/>
    </row>
    <row r="67" spans="1:15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16"/>
      <c r="K67" s="16"/>
      <c r="N67" s="53"/>
    </row>
    <row r="68" spans="1:15" ht="15" customHeight="1" x14ac:dyDescent="0.25">
      <c r="A68" s="42">
        <v>2</v>
      </c>
      <c r="B68" s="227" t="s">
        <v>102</v>
      </c>
      <c r="C68" s="227"/>
      <c r="D68" s="227"/>
      <c r="E68" s="227"/>
      <c r="F68" s="227"/>
      <c r="G68" s="227"/>
      <c r="H68" s="211" t="s">
        <v>52</v>
      </c>
      <c r="I68" s="211"/>
      <c r="J68" s="16"/>
      <c r="K68" s="16"/>
    </row>
    <row r="69" spans="1:15" ht="15" customHeight="1" x14ac:dyDescent="0.25">
      <c r="A69" s="28" t="s">
        <v>69</v>
      </c>
      <c r="B69" s="209" t="s">
        <v>103</v>
      </c>
      <c r="C69" s="209"/>
      <c r="D69" s="209"/>
      <c r="E69" s="209"/>
      <c r="F69" s="209"/>
      <c r="G69" s="209"/>
      <c r="H69" s="210">
        <f>I41</f>
        <v>483.2865811111111</v>
      </c>
      <c r="I69" s="210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77</v>
      </c>
      <c r="B70" s="209" t="s">
        <v>78</v>
      </c>
      <c r="C70" s="209"/>
      <c r="D70" s="209"/>
      <c r="E70" s="209"/>
      <c r="F70" s="209"/>
      <c r="G70" s="209"/>
      <c r="H70" s="210">
        <f>I53</f>
        <v>1037.4634833060334</v>
      </c>
      <c r="I70" s="210"/>
      <c r="J70" s="16"/>
      <c r="K70" s="16"/>
    </row>
    <row r="71" spans="1:15" ht="15" customHeight="1" x14ac:dyDescent="0.25">
      <c r="A71" s="28" t="s">
        <v>89</v>
      </c>
      <c r="B71" s="209" t="s">
        <v>90</v>
      </c>
      <c r="C71" s="209"/>
      <c r="D71" s="209"/>
      <c r="E71" s="209"/>
      <c r="F71" s="209"/>
      <c r="G71" s="209"/>
      <c r="H71" s="210">
        <f>H64</f>
        <v>525.49599999999998</v>
      </c>
      <c r="I71" s="210"/>
      <c r="J71" s="16"/>
      <c r="K71" s="16"/>
    </row>
    <row r="72" spans="1:15" ht="15" customHeight="1" x14ac:dyDescent="0.25">
      <c r="A72" s="238" t="s">
        <v>74</v>
      </c>
      <c r="B72" s="238"/>
      <c r="C72" s="238"/>
      <c r="D72" s="238"/>
      <c r="E72" s="238"/>
      <c r="F72" s="238"/>
      <c r="G72" s="238"/>
      <c r="H72" s="245">
        <f>SUM(H69:I71)</f>
        <v>2046.2460644171447</v>
      </c>
      <c r="I72" s="245"/>
      <c r="J72" s="16"/>
      <c r="K72" s="16"/>
    </row>
    <row r="73" spans="1:15" ht="15" customHeight="1" x14ac:dyDescent="0.25">
      <c r="A73" s="236"/>
      <c r="B73" s="236"/>
      <c r="C73" s="236"/>
      <c r="D73" s="236"/>
      <c r="E73" s="236"/>
      <c r="F73" s="236"/>
      <c r="G73" s="236"/>
      <c r="H73" s="236"/>
      <c r="I73" s="236"/>
      <c r="J73" s="16"/>
      <c r="K73" s="16"/>
    </row>
    <row r="74" spans="1:15" ht="15" customHeight="1" x14ac:dyDescent="0.25">
      <c r="A74" s="224" t="s">
        <v>104</v>
      </c>
      <c r="B74" s="225"/>
      <c r="C74" s="225"/>
      <c r="D74" s="225"/>
      <c r="E74" s="225"/>
      <c r="F74" s="225"/>
      <c r="G74" s="225"/>
      <c r="H74" s="225"/>
      <c r="I74" s="226"/>
      <c r="J74" s="16"/>
      <c r="K74" s="16"/>
    </row>
    <row r="75" spans="1:15" ht="15" customHeight="1" x14ac:dyDescent="0.25">
      <c r="A75" s="43">
        <v>3</v>
      </c>
      <c r="B75" s="61" t="s">
        <v>105</v>
      </c>
      <c r="C75" s="60"/>
      <c r="D75" s="60"/>
      <c r="E75" s="60"/>
      <c r="F75" s="60"/>
      <c r="G75" s="60"/>
      <c r="H75" s="43" t="s">
        <v>71</v>
      </c>
      <c r="I75" s="46" t="s">
        <v>52</v>
      </c>
      <c r="J75" s="16"/>
      <c r="K75" s="16"/>
    </row>
    <row r="76" spans="1:15" ht="15" customHeight="1" x14ac:dyDescent="0.25">
      <c r="A76" s="156" t="s">
        <v>30</v>
      </c>
      <c r="B76" s="157" t="s">
        <v>106</v>
      </c>
      <c r="C76" s="158"/>
      <c r="D76" s="158"/>
      <c r="E76" s="158"/>
      <c r="F76" s="158"/>
      <c r="G76" s="158"/>
      <c r="H76" s="168">
        <f>0.05*(1+(1/12+1/12+1/36))/12</f>
        <v>4.9768518518518521E-3</v>
      </c>
      <c r="I76" s="169">
        <f>H76*$H$34</f>
        <v>12.371956018518519</v>
      </c>
      <c r="J76" s="318"/>
      <c r="K76" s="16"/>
    </row>
    <row r="77" spans="1:15" ht="15" customHeight="1" x14ac:dyDescent="0.25">
      <c r="A77" s="156" t="s">
        <v>32</v>
      </c>
      <c r="B77" s="157" t="s">
        <v>107</v>
      </c>
      <c r="C77" s="158"/>
      <c r="D77" s="158"/>
      <c r="E77" s="158"/>
      <c r="F77" s="158"/>
      <c r="G77" s="158"/>
      <c r="H77" s="168">
        <f>H76*0.08</f>
        <v>3.9814814814814818E-4</v>
      </c>
      <c r="I77" s="169">
        <f t="shared" ref="I77:I81" si="1">H77*$H$34</f>
        <v>0.98975648148148154</v>
      </c>
      <c r="J77" s="318"/>
      <c r="K77" s="16"/>
      <c r="L77" s="53"/>
    </row>
    <row r="78" spans="1:15" ht="15" customHeight="1" x14ac:dyDescent="0.25">
      <c r="A78" s="156" t="s">
        <v>35</v>
      </c>
      <c r="B78" s="157" t="s">
        <v>108</v>
      </c>
      <c r="C78" s="158"/>
      <c r="D78" s="158"/>
      <c r="E78" s="158"/>
      <c r="F78" s="158"/>
      <c r="G78" s="158"/>
      <c r="H78" s="168">
        <f>0.4*0.08*0.05</f>
        <v>1.6000000000000001E-3</v>
      </c>
      <c r="I78" s="169">
        <f t="shared" si="1"/>
        <v>3.9774400000000005</v>
      </c>
      <c r="J78" s="318"/>
      <c r="K78" s="16"/>
    </row>
    <row r="79" spans="1:15" ht="15" customHeight="1" x14ac:dyDescent="0.25">
      <c r="A79" s="156" t="s">
        <v>37</v>
      </c>
      <c r="B79" s="157" t="s">
        <v>109</v>
      </c>
      <c r="C79" s="158"/>
      <c r="D79" s="158"/>
      <c r="E79" s="158"/>
      <c r="F79" s="158"/>
      <c r="G79" s="158"/>
      <c r="H79" s="168">
        <f>7/30/12</f>
        <v>1.9444444444444445E-2</v>
      </c>
      <c r="I79" s="169">
        <f t="shared" si="1"/>
        <v>48.336944444444448</v>
      </c>
      <c r="J79" s="318"/>
      <c r="K79" s="16"/>
    </row>
    <row r="80" spans="1:15" ht="15" customHeight="1" x14ac:dyDescent="0.25">
      <c r="A80" s="156" t="s">
        <v>60</v>
      </c>
      <c r="B80" s="157" t="s">
        <v>110</v>
      </c>
      <c r="C80" s="158"/>
      <c r="D80" s="158"/>
      <c r="E80" s="158"/>
      <c r="F80" s="158"/>
      <c r="G80" s="158"/>
      <c r="H80" s="168">
        <f>H53*H79</f>
        <v>6.7940833333333343E-3</v>
      </c>
      <c r="I80" s="169">
        <f t="shared" si="1"/>
        <v>16.889411758333335</v>
      </c>
      <c r="J80" s="318"/>
      <c r="K80" s="16"/>
    </row>
    <row r="81" spans="1:15" ht="15" customHeight="1" x14ac:dyDescent="0.25">
      <c r="A81" s="156" t="s">
        <v>62</v>
      </c>
      <c r="B81" s="157" t="s">
        <v>112</v>
      </c>
      <c r="C81" s="158"/>
      <c r="D81" s="158"/>
      <c r="E81" s="158"/>
      <c r="F81" s="158"/>
      <c r="G81" s="158"/>
      <c r="H81" s="168">
        <f>0.4*0.08</f>
        <v>3.2000000000000001E-2</v>
      </c>
      <c r="I81" s="169">
        <f t="shared" si="1"/>
        <v>79.5488</v>
      </c>
      <c r="J81" s="318"/>
      <c r="K81" s="16"/>
    </row>
    <row r="82" spans="1:15" ht="15" customHeight="1" x14ac:dyDescent="0.25">
      <c r="A82" s="61" t="s">
        <v>74</v>
      </c>
      <c r="B82" s="60"/>
      <c r="C82" s="60"/>
      <c r="D82" s="60"/>
      <c r="E82" s="60"/>
      <c r="F82" s="60"/>
      <c r="G82" s="60"/>
      <c r="H82" s="245">
        <f>SUM(I76:I81)</f>
        <v>162.11430870277781</v>
      </c>
      <c r="I82" s="245"/>
      <c r="J82" s="16"/>
      <c r="K82" s="16"/>
    </row>
    <row r="83" spans="1:15" ht="15" customHeight="1" x14ac:dyDescent="0.25">
      <c r="A83" s="246"/>
      <c r="B83" s="246"/>
      <c r="C83" s="246"/>
      <c r="D83" s="246"/>
      <c r="E83" s="246"/>
      <c r="F83" s="246"/>
      <c r="G83" s="246"/>
      <c r="H83" s="246"/>
      <c r="I83" s="246"/>
      <c r="J83" s="16"/>
      <c r="K83" s="16"/>
    </row>
    <row r="84" spans="1:15" ht="15" customHeight="1" x14ac:dyDescent="0.25">
      <c r="A84" s="224" t="s">
        <v>113</v>
      </c>
      <c r="B84" s="225"/>
      <c r="C84" s="225"/>
      <c r="D84" s="225"/>
      <c r="E84" s="225"/>
      <c r="F84" s="225"/>
      <c r="G84" s="225"/>
      <c r="H84" s="225"/>
      <c r="I84" s="226"/>
      <c r="J84" s="16"/>
      <c r="K84" s="16"/>
    </row>
    <row r="85" spans="1:15" ht="15" customHeight="1" x14ac:dyDescent="0.25">
      <c r="A85" s="269" t="s">
        <v>114</v>
      </c>
      <c r="B85" s="270"/>
      <c r="C85" s="270"/>
      <c r="D85" s="270"/>
      <c r="E85" s="270"/>
      <c r="F85" s="270"/>
      <c r="G85" s="270"/>
      <c r="H85" s="270"/>
      <c r="I85" s="271"/>
      <c r="J85" s="16"/>
      <c r="K85" s="16"/>
    </row>
    <row r="86" spans="1:15" ht="15" customHeight="1" x14ac:dyDescent="0.25">
      <c r="A86" s="43" t="s">
        <v>115</v>
      </c>
      <c r="B86" s="61" t="s">
        <v>116</v>
      </c>
      <c r="C86" s="60"/>
      <c r="D86" s="60"/>
      <c r="E86" s="60"/>
      <c r="F86" s="60"/>
      <c r="G86" s="60"/>
      <c r="H86" s="43" t="s">
        <v>71</v>
      </c>
      <c r="I86" s="43" t="s">
        <v>52</v>
      </c>
      <c r="J86" s="16"/>
      <c r="K86" s="16"/>
    </row>
    <row r="87" spans="1:15" ht="15" customHeight="1" x14ac:dyDescent="0.25">
      <c r="A87" s="27" t="s">
        <v>30</v>
      </c>
      <c r="B87" s="63" t="s">
        <v>178</v>
      </c>
      <c r="C87" s="64"/>
      <c r="D87" s="64"/>
      <c r="E87" s="64"/>
      <c r="F87" s="64"/>
      <c r="G87" s="64"/>
      <c r="H87" s="56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156" t="s">
        <v>32</v>
      </c>
      <c r="B88" s="157" t="s">
        <v>117</v>
      </c>
      <c r="C88" s="158"/>
      <c r="D88" s="158"/>
      <c r="E88" s="158"/>
      <c r="F88" s="158"/>
      <c r="G88" s="158"/>
      <c r="H88" s="168">
        <f>(1/30/12)</f>
        <v>2.7777777777777779E-3</v>
      </c>
      <c r="I88" s="170">
        <f t="shared" ref="I88:I92" si="2">H88*$H$34</f>
        <v>6.9052777777777781</v>
      </c>
      <c r="J88" s="318"/>
      <c r="K88" s="103"/>
      <c r="L88" s="14"/>
      <c r="M88" s="14"/>
      <c r="O88" s="65"/>
    </row>
    <row r="89" spans="1:15" ht="15" customHeight="1" x14ac:dyDescent="0.25">
      <c r="A89" s="156" t="s">
        <v>35</v>
      </c>
      <c r="B89" s="157" t="s">
        <v>118</v>
      </c>
      <c r="C89" s="158"/>
      <c r="D89" s="158"/>
      <c r="E89" s="158"/>
      <c r="F89" s="158"/>
      <c r="G89" s="158"/>
      <c r="H89" s="168">
        <f>0.0162*0.5*(5/30/12)</f>
        <v>1.1249999999999998E-4</v>
      </c>
      <c r="I89" s="170">
        <f t="shared" si="2"/>
        <v>0.27966374999999999</v>
      </c>
      <c r="J89" s="318"/>
      <c r="K89" s="104"/>
    </row>
    <row r="90" spans="1:15" ht="15" customHeight="1" x14ac:dyDescent="0.25">
      <c r="A90" s="156" t="s">
        <v>37</v>
      </c>
      <c r="B90" s="157" t="s">
        <v>119</v>
      </c>
      <c r="C90" s="158"/>
      <c r="D90" s="158"/>
      <c r="E90" s="158"/>
      <c r="F90" s="158"/>
      <c r="G90" s="158"/>
      <c r="H90" s="168">
        <f>(1/12+1/36)*(4/12)*0.5*0.0162</f>
        <v>2.9999999999999997E-4</v>
      </c>
      <c r="I90" s="170">
        <f t="shared" si="2"/>
        <v>0.74576999999999993</v>
      </c>
      <c r="J90" s="318"/>
      <c r="K90" s="16"/>
    </row>
    <row r="91" spans="1:15" ht="15" customHeight="1" x14ac:dyDescent="0.25">
      <c r="A91" s="156" t="s">
        <v>60</v>
      </c>
      <c r="B91" s="157" t="s">
        <v>120</v>
      </c>
      <c r="C91" s="158"/>
      <c r="D91" s="158"/>
      <c r="E91" s="158"/>
      <c r="F91" s="158"/>
      <c r="G91" s="158"/>
      <c r="H91" s="168">
        <f>(5/30/12)</f>
        <v>1.3888888888888888E-2</v>
      </c>
      <c r="I91" s="170">
        <f t="shared" si="2"/>
        <v>34.526388888888889</v>
      </c>
      <c r="J91" s="318"/>
      <c r="K91" s="16"/>
      <c r="M91" s="69"/>
    </row>
    <row r="92" spans="1:15" ht="15" customHeight="1" x14ac:dyDescent="0.25">
      <c r="A92" s="156" t="s">
        <v>62</v>
      </c>
      <c r="B92" s="157" t="s">
        <v>121</v>
      </c>
      <c r="C92" s="158"/>
      <c r="D92" s="158"/>
      <c r="E92" s="158"/>
      <c r="F92" s="158"/>
      <c r="G92" s="158"/>
      <c r="H92" s="168">
        <f>(15/30/12)*0.0122</f>
        <v>5.0833333333333329E-4</v>
      </c>
      <c r="I92" s="170">
        <f t="shared" si="2"/>
        <v>1.2636658333333333</v>
      </c>
      <c r="J92" s="318"/>
      <c r="K92" s="16"/>
    </row>
    <row r="93" spans="1:15" ht="15" customHeight="1" x14ac:dyDescent="0.25">
      <c r="A93" s="27"/>
      <c r="B93" s="63"/>
      <c r="C93" s="64"/>
      <c r="D93" s="64"/>
      <c r="E93" s="64"/>
      <c r="F93" s="64"/>
      <c r="G93" s="64"/>
      <c r="H93" s="56"/>
      <c r="I93" s="34">
        <f t="shared" ref="I93:I97" si="3">H93*$H$34</f>
        <v>0</v>
      </c>
      <c r="J93" s="16"/>
      <c r="K93" s="16"/>
    </row>
    <row r="94" spans="1:15" ht="15" customHeight="1" x14ac:dyDescent="0.25">
      <c r="A94" s="27"/>
      <c r="B94" s="63"/>
      <c r="C94" s="64"/>
      <c r="D94" s="64"/>
      <c r="E94" s="64"/>
      <c r="F94" s="64"/>
      <c r="G94" s="64"/>
      <c r="H94" s="56"/>
      <c r="I94" s="34">
        <f t="shared" si="3"/>
        <v>0</v>
      </c>
      <c r="J94" s="16"/>
      <c r="K94" s="16"/>
    </row>
    <row r="95" spans="1:15" ht="15" customHeight="1" x14ac:dyDescent="0.25">
      <c r="A95" s="27"/>
      <c r="B95" s="63"/>
      <c r="C95" s="64"/>
      <c r="D95" s="64"/>
      <c r="E95" s="64"/>
      <c r="F95" s="64"/>
      <c r="G95" s="64"/>
      <c r="H95" s="56"/>
      <c r="I95" s="34">
        <f t="shared" si="3"/>
        <v>0</v>
      </c>
      <c r="J95" s="16"/>
      <c r="K95" s="16"/>
    </row>
    <row r="96" spans="1:15" ht="15" customHeight="1" x14ac:dyDescent="0.25">
      <c r="A96" s="27"/>
      <c r="B96" s="63"/>
      <c r="C96" s="64"/>
      <c r="D96" s="64"/>
      <c r="E96" s="64"/>
      <c r="F96" s="64"/>
      <c r="G96" s="64"/>
      <c r="H96" s="56"/>
      <c r="I96" s="34">
        <f t="shared" si="3"/>
        <v>0</v>
      </c>
      <c r="J96" s="16"/>
      <c r="K96" s="16"/>
    </row>
    <row r="97" spans="1:11" ht="15" customHeight="1" x14ac:dyDescent="0.25">
      <c r="A97" s="27"/>
      <c r="B97" s="63"/>
      <c r="C97" s="64"/>
      <c r="D97" s="64"/>
      <c r="E97" s="64"/>
      <c r="F97" s="64"/>
      <c r="G97" s="64"/>
      <c r="H97" s="56"/>
      <c r="I97" s="34">
        <f t="shared" si="3"/>
        <v>0</v>
      </c>
      <c r="J97" s="16"/>
      <c r="K97" s="16"/>
    </row>
    <row r="98" spans="1:11" ht="15" customHeight="1" x14ac:dyDescent="0.25">
      <c r="A98" s="239" t="s">
        <v>123</v>
      </c>
      <c r="B98" s="240"/>
      <c r="C98" s="240"/>
      <c r="D98" s="240"/>
      <c r="E98" s="240"/>
      <c r="F98" s="240"/>
      <c r="G98" s="241"/>
      <c r="H98" s="68">
        <f>SUM(H87:H97)</f>
        <v>3.3791203703703705E-2</v>
      </c>
      <c r="I98" s="34"/>
      <c r="J98" s="16"/>
      <c r="K98" s="16"/>
    </row>
    <row r="99" spans="1:11" ht="15" customHeight="1" x14ac:dyDescent="0.25">
      <c r="A99" s="27"/>
      <c r="B99" s="88"/>
      <c r="C99" s="64"/>
      <c r="D99" s="64"/>
      <c r="E99" s="64"/>
      <c r="F99" s="64"/>
      <c r="G99" s="64"/>
      <c r="H99" s="56"/>
      <c r="I99" s="34"/>
      <c r="J99" s="16"/>
      <c r="K99" s="16"/>
    </row>
    <row r="100" spans="1:11" ht="15" customHeight="1" x14ac:dyDescent="0.25">
      <c r="A100" s="27" t="s">
        <v>124</v>
      </c>
      <c r="B100" s="63" t="s">
        <v>162</v>
      </c>
      <c r="C100" s="64"/>
      <c r="D100" s="64"/>
      <c r="E100" s="64"/>
      <c r="F100" s="64"/>
      <c r="G100" s="64"/>
      <c r="H100" s="56">
        <f>H53</f>
        <v>0.34941000000000005</v>
      </c>
      <c r="I100" s="34">
        <f>H100*SUM(I87:I90)</f>
        <v>16.845579713531947</v>
      </c>
      <c r="J100" s="16"/>
      <c r="K100" s="16"/>
    </row>
    <row r="101" spans="1:11" ht="15" customHeight="1" x14ac:dyDescent="0.25">
      <c r="A101" s="239" t="s">
        <v>74</v>
      </c>
      <c r="B101" s="240"/>
      <c r="C101" s="240"/>
      <c r="D101" s="240"/>
      <c r="E101" s="240"/>
      <c r="F101" s="240"/>
      <c r="G101" s="241"/>
      <c r="H101" s="45">
        <f>H98+H99+H100</f>
        <v>0.38320120370370375</v>
      </c>
      <c r="I101" s="44">
        <f>SUM(I87:I97,I99:I100)</f>
        <v>100.84713300056899</v>
      </c>
      <c r="J101" s="16"/>
      <c r="K101" s="16"/>
    </row>
    <row r="102" spans="1:11" ht="15" customHeight="1" x14ac:dyDescent="0.25">
      <c r="A102" s="242"/>
      <c r="B102" s="242"/>
      <c r="C102" s="242"/>
      <c r="D102" s="242"/>
      <c r="E102" s="242"/>
      <c r="F102" s="242"/>
      <c r="G102" s="242"/>
      <c r="H102" s="242"/>
      <c r="I102" s="242"/>
      <c r="J102" s="16"/>
      <c r="K102" s="16"/>
    </row>
    <row r="103" spans="1:11" ht="15" customHeight="1" x14ac:dyDescent="0.25">
      <c r="A103" s="243" t="s">
        <v>126</v>
      </c>
      <c r="B103" s="243"/>
      <c r="C103" s="243"/>
      <c r="D103" s="243"/>
      <c r="E103" s="243"/>
      <c r="F103" s="243"/>
      <c r="G103" s="243"/>
      <c r="H103" s="243"/>
      <c r="I103" s="243"/>
      <c r="J103" s="16"/>
      <c r="K103" s="16"/>
    </row>
    <row r="104" spans="1:11" ht="15" customHeight="1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16"/>
      <c r="K104" s="16"/>
    </row>
    <row r="105" spans="1:11" ht="15" customHeight="1" x14ac:dyDescent="0.25">
      <c r="A105" s="42">
        <v>4</v>
      </c>
      <c r="B105" s="96" t="s">
        <v>102</v>
      </c>
      <c r="C105" s="97"/>
      <c r="D105" s="97"/>
      <c r="E105" s="97"/>
      <c r="F105" s="97"/>
      <c r="G105" s="97"/>
      <c r="H105" s="211" t="s">
        <v>52</v>
      </c>
      <c r="I105" s="211"/>
      <c r="J105" s="16"/>
      <c r="K105" s="16"/>
    </row>
    <row r="106" spans="1:11" ht="15" customHeight="1" x14ac:dyDescent="0.25">
      <c r="A106" s="28" t="s">
        <v>115</v>
      </c>
      <c r="B106" s="94" t="s">
        <v>127</v>
      </c>
      <c r="C106" s="95"/>
      <c r="D106" s="95"/>
      <c r="E106" s="95"/>
      <c r="F106" s="95"/>
      <c r="G106" s="95"/>
      <c r="H106" s="210">
        <f>I101</f>
        <v>100.84713300056899</v>
      </c>
      <c r="I106" s="210"/>
      <c r="J106" s="16"/>
      <c r="K106" s="16"/>
    </row>
    <row r="107" spans="1:11" ht="15" customHeight="1" x14ac:dyDescent="0.25">
      <c r="A107" s="61" t="s">
        <v>74</v>
      </c>
      <c r="B107" s="60"/>
      <c r="C107" s="60"/>
      <c r="D107" s="60"/>
      <c r="E107" s="60"/>
      <c r="F107" s="60"/>
      <c r="G107" s="60"/>
      <c r="H107" s="245">
        <f>SUM(H106:I106)</f>
        <v>100.84713300056899</v>
      </c>
      <c r="I107" s="245"/>
      <c r="J107" s="16"/>
      <c r="K107" s="16"/>
    </row>
    <row r="108" spans="1:11" ht="15" customHeight="1" x14ac:dyDescent="0.25">
      <c r="A108" s="236"/>
      <c r="B108" s="236"/>
      <c r="C108" s="236"/>
      <c r="D108" s="236"/>
      <c r="E108" s="236"/>
      <c r="F108" s="236"/>
      <c r="G108" s="236"/>
      <c r="H108" s="236"/>
      <c r="I108" s="236"/>
      <c r="J108" s="16"/>
      <c r="K108" s="16"/>
    </row>
    <row r="109" spans="1:11" ht="15" customHeight="1" x14ac:dyDescent="0.25">
      <c r="A109" s="224" t="s">
        <v>128</v>
      </c>
      <c r="B109" s="225"/>
      <c r="C109" s="225"/>
      <c r="D109" s="225"/>
      <c r="E109" s="225"/>
      <c r="F109" s="225"/>
      <c r="G109" s="225"/>
      <c r="H109" s="225"/>
      <c r="I109" s="226"/>
      <c r="J109" s="16"/>
      <c r="K109" s="16"/>
    </row>
    <row r="110" spans="1:11" ht="15" customHeight="1" x14ac:dyDescent="0.25">
      <c r="A110" s="43">
        <v>5</v>
      </c>
      <c r="B110" s="237" t="s">
        <v>129</v>
      </c>
      <c r="C110" s="237"/>
      <c r="D110" s="237"/>
      <c r="E110" s="237"/>
      <c r="F110" s="237"/>
      <c r="G110" s="237"/>
      <c r="H110" s="238" t="s">
        <v>52</v>
      </c>
      <c r="I110" s="238"/>
      <c r="J110" s="16"/>
      <c r="K110" s="16"/>
    </row>
    <row r="111" spans="1:11" ht="15" customHeight="1" x14ac:dyDescent="0.25">
      <c r="A111" s="28" t="s">
        <v>30</v>
      </c>
      <c r="B111" s="228" t="s">
        <v>130</v>
      </c>
      <c r="C111" s="229"/>
      <c r="D111" s="229"/>
      <c r="E111" s="229"/>
      <c r="F111" s="229"/>
      <c r="G111" s="230"/>
      <c r="H111" s="231">
        <v>0</v>
      </c>
      <c r="I111" s="231"/>
      <c r="J111" s="317"/>
      <c r="K111" s="16"/>
    </row>
    <row r="112" spans="1:11" ht="15" customHeight="1" x14ac:dyDescent="0.25">
      <c r="A112" s="28" t="s">
        <v>32</v>
      </c>
      <c r="B112" s="233" t="s">
        <v>131</v>
      </c>
      <c r="C112" s="234"/>
      <c r="D112" s="234"/>
      <c r="E112" s="234"/>
      <c r="F112" s="234"/>
      <c r="G112" s="235"/>
      <c r="H112" s="231">
        <v>0</v>
      </c>
      <c r="I112" s="231"/>
      <c r="J112" s="317"/>
      <c r="K112" s="16"/>
    </row>
    <row r="113" spans="1:12" ht="15" customHeight="1" x14ac:dyDescent="0.25">
      <c r="A113" s="211" t="s">
        <v>26</v>
      </c>
      <c r="B113" s="211"/>
      <c r="C113" s="211"/>
      <c r="D113" s="211"/>
      <c r="E113" s="211"/>
      <c r="F113" s="211"/>
      <c r="G113" s="211"/>
      <c r="H113" s="213">
        <f>SUM(H111:I112)</f>
        <v>0</v>
      </c>
      <c r="I113" s="213"/>
      <c r="J113" s="16"/>
      <c r="K113" s="16"/>
    </row>
    <row r="114" spans="1:12" ht="15" customHeight="1" x14ac:dyDescent="0.25">
      <c r="A114" s="223"/>
      <c r="B114" s="223"/>
      <c r="C114" s="223"/>
      <c r="D114" s="223"/>
      <c r="E114" s="223"/>
      <c r="F114" s="223"/>
      <c r="G114" s="223"/>
      <c r="H114" s="223"/>
      <c r="I114" s="223"/>
      <c r="J114" s="16"/>
      <c r="K114" s="16"/>
    </row>
    <row r="115" spans="1:12" ht="15" customHeight="1" x14ac:dyDescent="0.25">
      <c r="A115" s="224" t="s">
        <v>133</v>
      </c>
      <c r="B115" s="225"/>
      <c r="C115" s="225"/>
      <c r="D115" s="225"/>
      <c r="E115" s="225"/>
      <c r="F115" s="225"/>
      <c r="G115" s="225"/>
      <c r="H115" s="225"/>
      <c r="I115" s="226"/>
      <c r="J115" s="16"/>
      <c r="K115" s="16"/>
    </row>
    <row r="116" spans="1:12" ht="15" customHeight="1" x14ac:dyDescent="0.25">
      <c r="A116" s="42">
        <v>6</v>
      </c>
      <c r="B116" s="227" t="s">
        <v>134</v>
      </c>
      <c r="C116" s="227"/>
      <c r="D116" s="227"/>
      <c r="E116" s="227"/>
      <c r="F116" s="227"/>
      <c r="G116" s="227"/>
      <c r="H116" s="42" t="s">
        <v>71</v>
      </c>
      <c r="I116" s="42" t="s">
        <v>52</v>
      </c>
      <c r="J116" s="16"/>
      <c r="K116" s="16"/>
    </row>
    <row r="117" spans="1:12" ht="15" customHeight="1" x14ac:dyDescent="0.25">
      <c r="A117" s="159" t="s">
        <v>30</v>
      </c>
      <c r="B117" s="216" t="s">
        <v>135</v>
      </c>
      <c r="C117" s="216"/>
      <c r="D117" s="216"/>
      <c r="E117" s="216"/>
      <c r="F117" s="216"/>
      <c r="G117" s="216"/>
      <c r="H117" s="171">
        <v>1.4999999999999999E-2</v>
      </c>
      <c r="I117" s="172">
        <f>H133*H117</f>
        <v>71.92661259180737</v>
      </c>
      <c r="J117" s="16"/>
      <c r="K117" s="16"/>
      <c r="L117" s="54"/>
    </row>
    <row r="118" spans="1:12" ht="15" customHeight="1" x14ac:dyDescent="0.25">
      <c r="A118" s="159" t="s">
        <v>32</v>
      </c>
      <c r="B118" s="216" t="s">
        <v>136</v>
      </c>
      <c r="C118" s="216"/>
      <c r="D118" s="216"/>
      <c r="E118" s="216"/>
      <c r="F118" s="216"/>
      <c r="G118" s="216"/>
      <c r="H118" s="171">
        <v>2.1000000000000001E-2</v>
      </c>
      <c r="I118" s="172">
        <f>(I117+H133)*H118</f>
        <v>102.20771649295827</v>
      </c>
      <c r="J118" s="16"/>
      <c r="K118" s="16"/>
      <c r="L118" s="53"/>
    </row>
    <row r="119" spans="1:12" ht="15" customHeight="1" x14ac:dyDescent="0.25">
      <c r="A119" s="28" t="s">
        <v>35</v>
      </c>
      <c r="B119" s="209" t="s">
        <v>137</v>
      </c>
      <c r="C119" s="209"/>
      <c r="D119" s="209"/>
      <c r="E119" s="209"/>
      <c r="F119" s="209"/>
      <c r="G119" s="209"/>
      <c r="H119" s="38">
        <f>SUM(H120:H122)</f>
        <v>8.6499999999999994E-2</v>
      </c>
      <c r="I119" s="105">
        <f>((H133+I117+I118)/(1-H119))*H119</f>
        <v>470.54123562698919</v>
      </c>
      <c r="J119" s="16"/>
      <c r="K119" s="16"/>
    </row>
    <row r="120" spans="1:12" ht="15" customHeight="1" x14ac:dyDescent="0.25">
      <c r="A120" s="232" t="s">
        <v>138</v>
      </c>
      <c r="B120" s="232"/>
      <c r="C120" s="218" t="s">
        <v>139</v>
      </c>
      <c r="D120" s="160" t="s">
        <v>140</v>
      </c>
      <c r="E120" s="161"/>
      <c r="F120" s="161"/>
      <c r="G120" s="162"/>
      <c r="H120" s="171">
        <v>6.4999999999999997E-3</v>
      </c>
      <c r="I120" s="172">
        <f>((H133+I117+I118)/(1-H119))*H120</f>
        <v>35.358589960409596</v>
      </c>
      <c r="J120" s="16"/>
    </row>
    <row r="121" spans="1:12" ht="15" customHeight="1" x14ac:dyDescent="0.25">
      <c r="A121" s="232" t="s">
        <v>141</v>
      </c>
      <c r="B121" s="232"/>
      <c r="C121" s="219"/>
      <c r="D121" s="160" t="s">
        <v>142</v>
      </c>
      <c r="E121" s="161"/>
      <c r="F121" s="161"/>
      <c r="G121" s="162"/>
      <c r="H121" s="171">
        <v>0.03</v>
      </c>
      <c r="I121" s="172">
        <f>((H133+I117+I118)/(1-H119))*H121</f>
        <v>163.19349212496735</v>
      </c>
      <c r="J121" s="16"/>
      <c r="K121" s="16"/>
    </row>
    <row r="122" spans="1:12" ht="15" customHeight="1" x14ac:dyDescent="0.25">
      <c r="A122" s="232" t="s">
        <v>143</v>
      </c>
      <c r="B122" s="232"/>
      <c r="C122" s="39" t="s">
        <v>144</v>
      </c>
      <c r="D122" s="29" t="s">
        <v>145</v>
      </c>
      <c r="E122" s="30"/>
      <c r="F122" s="30"/>
      <c r="G122" s="32"/>
      <c r="H122" s="38">
        <v>0.05</v>
      </c>
      <c r="I122" s="105">
        <f>((H133+I117+I118)/(1-H119))*H122</f>
        <v>271.98915354161227</v>
      </c>
      <c r="J122" s="16"/>
      <c r="K122" s="16"/>
    </row>
    <row r="123" spans="1:12" ht="15" customHeight="1" x14ac:dyDescent="0.25">
      <c r="A123" s="211" t="s">
        <v>26</v>
      </c>
      <c r="B123" s="211"/>
      <c r="C123" s="211"/>
      <c r="D123" s="211"/>
      <c r="E123" s="211"/>
      <c r="F123" s="211"/>
      <c r="G123" s="211"/>
      <c r="H123" s="41">
        <f>H119+H118+H117</f>
        <v>0.1225</v>
      </c>
      <c r="I123" s="40">
        <f>SUM(I117:I119)</f>
        <v>644.67556471175476</v>
      </c>
      <c r="J123" s="16"/>
      <c r="K123" s="16"/>
      <c r="L123" s="54"/>
    </row>
    <row r="124" spans="1:12" ht="15" customHeight="1" x14ac:dyDescent="0.25">
      <c r="A124" s="208"/>
      <c r="B124" s="208"/>
      <c r="C124" s="208"/>
      <c r="D124" s="208"/>
      <c r="E124" s="208"/>
      <c r="F124" s="208"/>
      <c r="G124" s="208"/>
      <c r="H124" s="208"/>
      <c r="I124" s="208"/>
      <c r="J124" s="16"/>
      <c r="K124" s="16"/>
    </row>
    <row r="125" spans="1:12" ht="15" customHeight="1" x14ac:dyDescent="0.25">
      <c r="A125" s="214" t="s">
        <v>146</v>
      </c>
      <c r="B125" s="214"/>
      <c r="C125" s="214"/>
      <c r="D125" s="214"/>
      <c r="E125" s="214"/>
      <c r="F125" s="214"/>
      <c r="G125" s="214"/>
      <c r="H125" s="214"/>
      <c r="I125" s="214"/>
      <c r="J125" s="16"/>
      <c r="K125" s="16"/>
    </row>
    <row r="126" spans="1:12" ht="15" customHeight="1" x14ac:dyDescent="0.25">
      <c r="A126" s="215"/>
      <c r="B126" s="215"/>
      <c r="C126" s="215"/>
      <c r="D126" s="215"/>
      <c r="E126" s="215"/>
      <c r="F126" s="215"/>
      <c r="G126" s="215"/>
      <c r="H126" s="215"/>
      <c r="I126" s="215"/>
      <c r="J126" s="16"/>
      <c r="K126" s="16"/>
    </row>
    <row r="127" spans="1:12" ht="15" customHeight="1" x14ac:dyDescent="0.25">
      <c r="A127" s="211" t="s">
        <v>147</v>
      </c>
      <c r="B127" s="211"/>
      <c r="C127" s="211"/>
      <c r="D127" s="211"/>
      <c r="E127" s="211"/>
      <c r="F127" s="211"/>
      <c r="G127" s="211"/>
      <c r="H127" s="211" t="s">
        <v>52</v>
      </c>
      <c r="I127" s="211"/>
      <c r="J127" s="16"/>
      <c r="K127" s="16"/>
    </row>
    <row r="128" spans="1:12" ht="15" customHeight="1" x14ac:dyDescent="0.25">
      <c r="A128" s="28" t="s">
        <v>30</v>
      </c>
      <c r="B128" s="209" t="s">
        <v>148</v>
      </c>
      <c r="C128" s="209"/>
      <c r="D128" s="209"/>
      <c r="E128" s="209"/>
      <c r="F128" s="209"/>
      <c r="G128" s="209"/>
      <c r="H128" s="210">
        <f>H34</f>
        <v>2485.9</v>
      </c>
      <c r="I128" s="210"/>
      <c r="J128" s="16"/>
      <c r="K128" s="16"/>
    </row>
    <row r="129" spans="1:11" ht="15" customHeight="1" x14ac:dyDescent="0.25">
      <c r="A129" s="28" t="s">
        <v>32</v>
      </c>
      <c r="B129" s="209" t="s">
        <v>149</v>
      </c>
      <c r="C129" s="209"/>
      <c r="D129" s="209"/>
      <c r="E129" s="209"/>
      <c r="F129" s="209"/>
      <c r="G129" s="209"/>
      <c r="H129" s="210">
        <f>H72</f>
        <v>2046.2460644171447</v>
      </c>
      <c r="I129" s="210"/>
      <c r="J129" s="16"/>
      <c r="K129" s="16"/>
    </row>
    <row r="130" spans="1:11" ht="15" customHeight="1" x14ac:dyDescent="0.25">
      <c r="A130" s="28" t="s">
        <v>35</v>
      </c>
      <c r="B130" s="209" t="s">
        <v>150</v>
      </c>
      <c r="C130" s="209"/>
      <c r="D130" s="209"/>
      <c r="E130" s="209"/>
      <c r="F130" s="209"/>
      <c r="G130" s="209"/>
      <c r="H130" s="210">
        <f>H82</f>
        <v>162.11430870277781</v>
      </c>
      <c r="I130" s="210"/>
      <c r="J130" s="16"/>
      <c r="K130" s="16"/>
    </row>
    <row r="131" spans="1:11" ht="15" customHeight="1" x14ac:dyDescent="0.25">
      <c r="A131" s="28" t="s">
        <v>37</v>
      </c>
      <c r="B131" s="209" t="s">
        <v>151</v>
      </c>
      <c r="C131" s="209"/>
      <c r="D131" s="209"/>
      <c r="E131" s="209"/>
      <c r="F131" s="209"/>
      <c r="G131" s="209"/>
      <c r="H131" s="210">
        <f>H107</f>
        <v>100.84713300056899</v>
      </c>
      <c r="I131" s="210"/>
      <c r="J131" s="16"/>
      <c r="K131" s="16"/>
    </row>
    <row r="132" spans="1:11" ht="15" customHeight="1" x14ac:dyDescent="0.25">
      <c r="A132" s="28" t="s">
        <v>60</v>
      </c>
      <c r="B132" s="209" t="s">
        <v>152</v>
      </c>
      <c r="C132" s="209"/>
      <c r="D132" s="209"/>
      <c r="E132" s="209"/>
      <c r="F132" s="209"/>
      <c r="G132" s="209"/>
      <c r="H132" s="210">
        <f>H113</f>
        <v>0</v>
      </c>
      <c r="I132" s="210"/>
      <c r="J132" s="16"/>
      <c r="K132" s="16"/>
    </row>
    <row r="133" spans="1:11" ht="15" customHeight="1" x14ac:dyDescent="0.25">
      <c r="A133" s="211" t="s">
        <v>153</v>
      </c>
      <c r="B133" s="211"/>
      <c r="C133" s="211"/>
      <c r="D133" s="211"/>
      <c r="E133" s="211"/>
      <c r="F133" s="211"/>
      <c r="G133" s="211"/>
      <c r="H133" s="213">
        <f>SUM(H128:H132)</f>
        <v>4795.1075061204911</v>
      </c>
      <c r="I133" s="213"/>
      <c r="J133" s="16"/>
      <c r="K133" s="16"/>
    </row>
    <row r="134" spans="1:11" ht="15" customHeight="1" x14ac:dyDescent="0.25">
      <c r="A134" s="28" t="s">
        <v>62</v>
      </c>
      <c r="B134" s="209" t="s">
        <v>154</v>
      </c>
      <c r="C134" s="209"/>
      <c r="D134" s="209"/>
      <c r="E134" s="209"/>
      <c r="F134" s="209"/>
      <c r="G134" s="209"/>
      <c r="H134" s="210">
        <f>I123</f>
        <v>644.67556471175476</v>
      </c>
      <c r="I134" s="210"/>
      <c r="J134" s="16"/>
      <c r="K134" s="16"/>
    </row>
    <row r="135" spans="1:11" ht="15" customHeight="1" x14ac:dyDescent="0.25">
      <c r="A135" s="211" t="s">
        <v>155</v>
      </c>
      <c r="B135" s="211"/>
      <c r="C135" s="211"/>
      <c r="D135" s="211"/>
      <c r="E135" s="211"/>
      <c r="F135" s="211"/>
      <c r="G135" s="211"/>
      <c r="H135" s="212">
        <f>(H133+H134)</f>
        <v>5439.7830708322454</v>
      </c>
      <c r="I135" s="212"/>
      <c r="J135" s="16"/>
      <c r="K135" s="16"/>
    </row>
    <row r="136" spans="1:11" ht="15" customHeight="1" x14ac:dyDescent="0.25">
      <c r="A136" s="208"/>
      <c r="B136" s="208"/>
      <c r="C136" s="208"/>
      <c r="D136" s="208"/>
      <c r="E136" s="208"/>
      <c r="F136" s="208"/>
      <c r="G136" s="208"/>
      <c r="H136" s="208"/>
      <c r="I136" s="208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156</v>
      </c>
      <c r="C139" s="12">
        <v>4.1999999999999997E-3</v>
      </c>
    </row>
    <row r="140" spans="1:11" ht="15" hidden="1" customHeight="1" x14ac:dyDescent="0.25">
      <c r="B140" s="13" t="s">
        <v>136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14" t="s">
        <v>157</v>
      </c>
      <c r="B145" s="214"/>
      <c r="C145" s="214"/>
      <c r="D145" s="214"/>
      <c r="E145" s="214"/>
      <c r="F145" s="214"/>
      <c r="G145" s="214"/>
      <c r="H145" s="214"/>
      <c r="I145" s="214"/>
      <c r="K145" s="49"/>
    </row>
    <row r="146" spans="1:11" ht="15" customHeight="1" x14ac:dyDescent="0.25">
      <c r="A146" s="98"/>
      <c r="B146" s="98"/>
      <c r="C146" s="98"/>
      <c r="D146" s="98"/>
      <c r="E146" s="98"/>
      <c r="F146" s="98"/>
      <c r="G146" s="98"/>
      <c r="H146" s="98"/>
      <c r="I146" s="98"/>
    </row>
    <row r="147" spans="1:11" ht="15" customHeight="1" x14ac:dyDescent="0.25">
      <c r="A147" s="211" t="s">
        <v>158</v>
      </c>
      <c r="B147" s="211"/>
      <c r="C147" s="211"/>
      <c r="D147" s="211"/>
      <c r="E147" s="211"/>
      <c r="F147" s="211"/>
      <c r="G147" s="211"/>
      <c r="H147" s="211" t="s">
        <v>52</v>
      </c>
      <c r="I147" s="211"/>
    </row>
    <row r="148" spans="1:11" ht="15" customHeight="1" x14ac:dyDescent="0.25">
      <c r="A148" s="28" t="s">
        <v>30</v>
      </c>
      <c r="B148" s="209" t="s">
        <v>159</v>
      </c>
      <c r="C148" s="209"/>
      <c r="D148" s="209"/>
      <c r="E148" s="209"/>
      <c r="F148" s="209"/>
      <c r="G148" s="209"/>
      <c r="H148" s="210">
        <f>I39</f>
        <v>207.07547</v>
      </c>
      <c r="I148" s="210"/>
    </row>
    <row r="149" spans="1:11" ht="15" customHeight="1" x14ac:dyDescent="0.25">
      <c r="A149" s="28" t="s">
        <v>32</v>
      </c>
      <c r="B149" s="209" t="s">
        <v>181</v>
      </c>
      <c r="C149" s="209"/>
      <c r="D149" s="209"/>
      <c r="E149" s="209"/>
      <c r="F149" s="209"/>
      <c r="G149" s="209"/>
      <c r="H149" s="210">
        <f>I40</f>
        <v>276.21111111111111</v>
      </c>
      <c r="I149" s="210"/>
    </row>
    <row r="150" spans="1:11" ht="15" customHeight="1" x14ac:dyDescent="0.25">
      <c r="A150" s="28" t="s">
        <v>35</v>
      </c>
      <c r="B150" s="209" t="s">
        <v>160</v>
      </c>
      <c r="C150" s="209"/>
      <c r="D150" s="209"/>
      <c r="E150" s="209"/>
      <c r="F150" s="209"/>
      <c r="G150" s="209"/>
      <c r="H150" s="290">
        <f>H82</f>
        <v>162.11430870277781</v>
      </c>
      <c r="I150" s="291"/>
    </row>
    <row r="151" spans="1:11" ht="15" customHeight="1" x14ac:dyDescent="0.25">
      <c r="A151" s="28" t="s">
        <v>37</v>
      </c>
      <c r="B151" s="209" t="s">
        <v>176</v>
      </c>
      <c r="C151" s="209"/>
      <c r="D151" s="209"/>
      <c r="E151" s="209"/>
      <c r="F151" s="209"/>
      <c r="G151" s="209"/>
      <c r="H151" s="290">
        <f>I101</f>
        <v>100.84713300056899</v>
      </c>
      <c r="I151" s="291"/>
    </row>
    <row r="152" spans="1:11" ht="15" customHeight="1" x14ac:dyDescent="0.25">
      <c r="A152" s="239" t="s">
        <v>161</v>
      </c>
      <c r="B152" s="240"/>
      <c r="C152" s="240"/>
      <c r="D152" s="240"/>
      <c r="E152" s="240"/>
      <c r="F152" s="240"/>
      <c r="G152" s="241"/>
      <c r="H152" s="328">
        <f>SUM(H148:I151)</f>
        <v>746.24802281445784</v>
      </c>
      <c r="I152" s="329"/>
    </row>
  </sheetData>
  <mergeCells count="173">
    <mergeCell ref="J76:J81"/>
    <mergeCell ref="J88:J92"/>
    <mergeCell ref="J111:J112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21:G21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H113:I113"/>
    <mergeCell ref="A114:I114"/>
    <mergeCell ref="A115:I115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</mergeCells>
  <dataValidations count="1">
    <dataValidation allowBlank="1" sqref="A1 A125" xr:uid="{26ACEBA6-F474-47F8-9104-262E76AA468B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BEF71-9865-4C87-B460-E9244BCD0F9C}">
  <sheetPr>
    <tabColor theme="5" tint="0.59999389629810485"/>
  </sheetPr>
  <dimension ref="A1:Q152"/>
  <sheetViews>
    <sheetView showGridLines="0" zoomScaleNormal="100" zoomScaleSheetLayoutView="100" workbookViewId="0">
      <selection activeCell="H47" sqref="H47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304" t="s">
        <v>27</v>
      </c>
      <c r="B1" s="304"/>
      <c r="C1" s="304"/>
      <c r="D1" s="304"/>
      <c r="E1" s="304"/>
      <c r="F1" s="304"/>
      <c r="G1" s="304"/>
      <c r="H1" s="304"/>
      <c r="I1" s="304"/>
      <c r="J1" s="16"/>
      <c r="K1" s="16"/>
    </row>
    <row r="2" spans="1:11" ht="15" customHeight="1" x14ac:dyDescent="0.25">
      <c r="A2" s="242"/>
      <c r="B2" s="242"/>
      <c r="C2" s="242"/>
      <c r="D2" s="242"/>
      <c r="E2" s="242"/>
      <c r="F2" s="242"/>
      <c r="G2" s="242"/>
      <c r="H2" s="242"/>
      <c r="I2" s="242"/>
      <c r="J2" s="16"/>
      <c r="K2" s="16"/>
    </row>
    <row r="3" spans="1:11" ht="15" customHeight="1" x14ac:dyDescent="0.25">
      <c r="A3" s="19"/>
      <c r="B3" s="20" t="s">
        <v>28</v>
      </c>
      <c r="C3" s="305" t="s">
        <v>255</v>
      </c>
      <c r="D3" s="305"/>
      <c r="E3" s="305"/>
      <c r="F3" s="305"/>
      <c r="G3" s="305"/>
      <c r="H3" s="305"/>
      <c r="I3" s="305"/>
      <c r="J3" s="16"/>
      <c r="K3" s="16"/>
    </row>
    <row r="4" spans="1:11" ht="15" customHeight="1" x14ac:dyDescent="0.25">
      <c r="A4" s="19"/>
      <c r="B4" s="21" t="s">
        <v>256</v>
      </c>
      <c r="C4" s="306"/>
      <c r="D4" s="306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257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42"/>
      <c r="B6" s="242"/>
      <c r="C6" s="242"/>
      <c r="D6" s="242"/>
      <c r="E6" s="242"/>
      <c r="F6" s="242"/>
      <c r="G6" s="242"/>
      <c r="H6" s="242"/>
      <c r="I6" s="242"/>
      <c r="J6" s="16"/>
      <c r="K6" s="16"/>
    </row>
    <row r="7" spans="1:11" ht="15" customHeight="1" x14ac:dyDescent="0.25">
      <c r="A7" s="303" t="s">
        <v>29</v>
      </c>
      <c r="B7" s="303"/>
      <c r="C7" s="303"/>
      <c r="D7" s="303"/>
      <c r="E7" s="303"/>
      <c r="F7" s="303"/>
      <c r="G7" s="303"/>
      <c r="H7" s="303"/>
      <c r="I7" s="303"/>
      <c r="J7" s="16"/>
      <c r="K7" s="16"/>
    </row>
    <row r="8" spans="1:11" ht="15" customHeight="1" x14ac:dyDescent="0.25">
      <c r="A8" s="23" t="s">
        <v>30</v>
      </c>
      <c r="B8" s="279" t="s">
        <v>31</v>
      </c>
      <c r="C8" s="279"/>
      <c r="D8" s="279"/>
      <c r="E8" s="279"/>
      <c r="F8" s="279"/>
      <c r="G8" s="309">
        <v>45439</v>
      </c>
      <c r="H8" s="307"/>
      <c r="I8" s="307"/>
      <c r="J8" s="16"/>
      <c r="K8" s="16"/>
    </row>
    <row r="9" spans="1:11" ht="15" customHeight="1" x14ac:dyDescent="0.25">
      <c r="A9" s="23" t="s">
        <v>32</v>
      </c>
      <c r="B9" s="279" t="s">
        <v>33</v>
      </c>
      <c r="C9" s="279"/>
      <c r="D9" s="279"/>
      <c r="E9" s="279"/>
      <c r="F9" s="279"/>
      <c r="G9" s="310" t="s">
        <v>34</v>
      </c>
      <c r="H9" s="311"/>
      <c r="I9" s="312"/>
      <c r="J9" s="16"/>
      <c r="K9" s="16"/>
    </row>
    <row r="10" spans="1:11" ht="15" customHeight="1" x14ac:dyDescent="0.25">
      <c r="A10" s="24" t="s">
        <v>35</v>
      </c>
      <c r="B10" s="313" t="s">
        <v>36</v>
      </c>
      <c r="C10" s="314"/>
      <c r="D10" s="314"/>
      <c r="E10" s="314"/>
      <c r="F10" s="314"/>
      <c r="G10" s="307" t="s">
        <v>250</v>
      </c>
      <c r="H10" s="307"/>
      <c r="I10" s="307"/>
      <c r="J10" s="16"/>
      <c r="K10" s="16"/>
    </row>
    <row r="11" spans="1:11" ht="15" customHeight="1" x14ac:dyDescent="0.25">
      <c r="A11" s="23" t="s">
        <v>37</v>
      </c>
      <c r="B11" s="25" t="s">
        <v>38</v>
      </c>
      <c r="C11" s="26"/>
      <c r="D11" s="26"/>
      <c r="E11" s="26"/>
      <c r="F11" s="26"/>
      <c r="G11" s="307">
        <v>3</v>
      </c>
      <c r="H11" s="307"/>
      <c r="I11" s="307"/>
      <c r="J11" s="16"/>
      <c r="K11" s="16"/>
    </row>
    <row r="12" spans="1:11" ht="15" customHeight="1" x14ac:dyDescent="0.25">
      <c r="A12" s="303" t="s">
        <v>39</v>
      </c>
      <c r="B12" s="303"/>
      <c r="C12" s="303"/>
      <c r="D12" s="303"/>
      <c r="E12" s="303"/>
      <c r="F12" s="303"/>
      <c r="G12" s="303"/>
      <c r="H12" s="303"/>
      <c r="I12" s="303"/>
      <c r="J12" s="16"/>
      <c r="K12" s="16"/>
    </row>
    <row r="13" spans="1:11" ht="15" customHeight="1" x14ac:dyDescent="0.25">
      <c r="A13" s="23">
        <v>1</v>
      </c>
      <c r="B13" s="279" t="s">
        <v>40</v>
      </c>
      <c r="C13" s="279"/>
      <c r="D13" s="279"/>
      <c r="E13" s="279"/>
      <c r="F13" s="279"/>
      <c r="G13" s="279"/>
      <c r="H13" s="307" t="s">
        <v>4</v>
      </c>
      <c r="I13" s="307"/>
      <c r="J13" s="16"/>
      <c r="K13" s="16"/>
    </row>
    <row r="14" spans="1:11" ht="15" customHeight="1" x14ac:dyDescent="0.25">
      <c r="A14" s="23">
        <v>2</v>
      </c>
      <c r="B14" s="279" t="s">
        <v>41</v>
      </c>
      <c r="C14" s="279"/>
      <c r="D14" s="279"/>
      <c r="E14" s="279"/>
      <c r="F14" s="279"/>
      <c r="G14" s="279"/>
      <c r="H14" s="308">
        <v>1</v>
      </c>
      <c r="I14" s="308"/>
      <c r="J14" s="16"/>
      <c r="K14" s="16"/>
    </row>
    <row r="15" spans="1:11" ht="15" customHeight="1" x14ac:dyDescent="0.25">
      <c r="A15" s="23">
        <v>3</v>
      </c>
      <c r="B15" s="25" t="s">
        <v>42</v>
      </c>
      <c r="C15" s="302" t="s">
        <v>11</v>
      </c>
      <c r="D15" s="302"/>
      <c r="E15" s="302"/>
      <c r="F15" s="302"/>
      <c r="G15" s="302"/>
      <c r="H15" s="302"/>
      <c r="I15" s="302"/>
      <c r="J15" s="16"/>
      <c r="K15" s="16"/>
    </row>
    <row r="16" spans="1:11" ht="15" customHeight="1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16"/>
      <c r="K16" s="16"/>
    </row>
    <row r="17" spans="1:14" ht="15" customHeight="1" x14ac:dyDescent="0.25">
      <c r="A17" s="303" t="s">
        <v>43</v>
      </c>
      <c r="B17" s="303"/>
      <c r="C17" s="303"/>
      <c r="D17" s="303"/>
      <c r="E17" s="303"/>
      <c r="F17" s="303"/>
      <c r="G17" s="303"/>
      <c r="H17" s="303"/>
      <c r="I17" s="303"/>
      <c r="J17" s="16"/>
      <c r="K17" s="16"/>
    </row>
    <row r="18" spans="1:14" ht="15" customHeight="1" x14ac:dyDescent="0.25">
      <c r="A18" s="238" t="s">
        <v>44</v>
      </c>
      <c r="B18" s="238"/>
      <c r="C18" s="238"/>
      <c r="D18" s="238"/>
      <c r="E18" s="238"/>
      <c r="F18" s="238"/>
      <c r="G18" s="238"/>
      <c r="H18" s="238"/>
      <c r="I18" s="238"/>
      <c r="J18" s="16"/>
      <c r="K18" s="16"/>
    </row>
    <row r="19" spans="1:14" x14ac:dyDescent="0.25">
      <c r="A19" s="27">
        <v>1</v>
      </c>
      <c r="B19" s="268" t="s">
        <v>45</v>
      </c>
      <c r="C19" s="268"/>
      <c r="D19" s="268"/>
      <c r="E19" s="268"/>
      <c r="F19" s="268"/>
      <c r="G19" s="268"/>
      <c r="H19" s="300" t="s">
        <v>251</v>
      </c>
      <c r="I19" s="301"/>
      <c r="J19" s="16"/>
      <c r="K19" s="16"/>
    </row>
    <row r="20" spans="1:14" ht="15" customHeight="1" x14ac:dyDescent="0.25">
      <c r="A20" s="27">
        <v>2</v>
      </c>
      <c r="B20" s="268" t="s">
        <v>46</v>
      </c>
      <c r="C20" s="268"/>
      <c r="D20" s="268"/>
      <c r="E20" s="268"/>
      <c r="F20" s="268"/>
      <c r="G20" s="268"/>
      <c r="H20" s="315" t="s">
        <v>253</v>
      </c>
      <c r="I20" s="316"/>
      <c r="J20" s="16"/>
      <c r="K20" s="16"/>
    </row>
    <row r="21" spans="1:14" ht="15" customHeight="1" x14ac:dyDescent="0.25">
      <c r="A21" s="156">
        <v>3</v>
      </c>
      <c r="B21" s="272" t="s">
        <v>47</v>
      </c>
      <c r="C21" s="272"/>
      <c r="D21" s="272"/>
      <c r="E21" s="272"/>
      <c r="F21" s="272"/>
      <c r="G21" s="272"/>
      <c r="H21" s="298">
        <v>2485.9</v>
      </c>
      <c r="I21" s="299"/>
      <c r="J21" s="16"/>
      <c r="K21" s="16"/>
    </row>
    <row r="22" spans="1:14" x14ac:dyDescent="0.25">
      <c r="A22" s="27">
        <v>4</v>
      </c>
      <c r="B22" s="268" t="s">
        <v>48</v>
      </c>
      <c r="C22" s="268"/>
      <c r="D22" s="268"/>
      <c r="E22" s="268"/>
      <c r="F22" s="268"/>
      <c r="G22" s="268"/>
      <c r="H22" s="300"/>
      <c r="I22" s="301"/>
      <c r="J22" s="16"/>
      <c r="K22" s="16"/>
    </row>
    <row r="23" spans="1:14" ht="15" customHeight="1" x14ac:dyDescent="0.25">
      <c r="A23" s="27">
        <v>5</v>
      </c>
      <c r="B23" s="268" t="s">
        <v>49</v>
      </c>
      <c r="C23" s="268"/>
      <c r="D23" s="268"/>
      <c r="E23" s="268"/>
      <c r="F23" s="268"/>
      <c r="G23" s="268"/>
      <c r="H23" s="282" t="s">
        <v>182</v>
      </c>
      <c r="I23" s="283"/>
      <c r="J23" s="16"/>
      <c r="K23" s="16"/>
    </row>
    <row r="24" spans="1:14" ht="1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16"/>
      <c r="K24" s="16"/>
    </row>
    <row r="25" spans="1:14" ht="15" customHeight="1" x14ac:dyDescent="0.25">
      <c r="A25" s="224" t="s">
        <v>50</v>
      </c>
      <c r="B25" s="225"/>
      <c r="C25" s="225"/>
      <c r="D25" s="225"/>
      <c r="E25" s="225"/>
      <c r="F25" s="225"/>
      <c r="G25" s="225"/>
      <c r="H25" s="225"/>
      <c r="I25" s="226"/>
      <c r="J25" s="16"/>
      <c r="K25" s="16"/>
      <c r="M25" s="49"/>
    </row>
    <row r="26" spans="1:14" ht="15" customHeight="1" x14ac:dyDescent="0.25">
      <c r="A26" s="43">
        <v>1</v>
      </c>
      <c r="B26" s="237" t="s">
        <v>51</v>
      </c>
      <c r="C26" s="237"/>
      <c r="D26" s="237"/>
      <c r="E26" s="237"/>
      <c r="F26" s="237"/>
      <c r="G26" s="237"/>
      <c r="H26" s="321" t="s">
        <v>52</v>
      </c>
      <c r="I26" s="321"/>
      <c r="J26" s="16"/>
      <c r="K26" s="16"/>
      <c r="M26" s="49"/>
    </row>
    <row r="27" spans="1:14" ht="15" customHeight="1" x14ac:dyDescent="0.25">
      <c r="A27" s="27" t="s">
        <v>30</v>
      </c>
      <c r="B27" s="279" t="s">
        <v>53</v>
      </c>
      <c r="C27" s="279"/>
      <c r="D27" s="279"/>
      <c r="E27" s="279"/>
      <c r="F27" s="279"/>
      <c r="G27" s="279"/>
      <c r="H27" s="320">
        <f>H21</f>
        <v>2485.9</v>
      </c>
      <c r="I27" s="320"/>
      <c r="J27" s="16"/>
      <c r="K27" s="16"/>
    </row>
    <row r="28" spans="1:14" ht="15" customHeight="1" x14ac:dyDescent="0.25">
      <c r="A28" s="28" t="s">
        <v>32</v>
      </c>
      <c r="B28" s="29" t="s">
        <v>54</v>
      </c>
      <c r="C28" s="30"/>
      <c r="D28" s="31" t="s">
        <v>55</v>
      </c>
      <c r="E28" s="31" t="s">
        <v>58</v>
      </c>
      <c r="F28" s="30"/>
      <c r="G28" s="32"/>
      <c r="H28" s="210">
        <f>IF(E28="N",0,H27*0.3)</f>
        <v>0</v>
      </c>
      <c r="I28" s="210"/>
      <c r="J28" s="16"/>
      <c r="K28" s="16"/>
    </row>
    <row r="29" spans="1:14" ht="15" customHeight="1" x14ac:dyDescent="0.25">
      <c r="A29" s="28" t="s">
        <v>35</v>
      </c>
      <c r="B29" s="29" t="s">
        <v>57</v>
      </c>
      <c r="C29" s="30"/>
      <c r="D29" s="31" t="s">
        <v>55</v>
      </c>
      <c r="E29" s="31" t="s">
        <v>58</v>
      </c>
      <c r="F29" s="280"/>
      <c r="G29" s="281"/>
      <c r="H29" s="291"/>
      <c r="I29" s="210"/>
      <c r="J29" s="16"/>
      <c r="K29" s="16"/>
      <c r="N29" s="55"/>
    </row>
    <row r="30" spans="1:14" ht="15" customHeight="1" x14ac:dyDescent="0.25">
      <c r="A30" s="27" t="s">
        <v>37</v>
      </c>
      <c r="B30" s="285" t="s">
        <v>59</v>
      </c>
      <c r="C30" s="286"/>
      <c r="D30" s="286"/>
      <c r="E30" s="286"/>
      <c r="F30" s="286"/>
      <c r="G30" s="287"/>
      <c r="H30" s="210"/>
      <c r="I30" s="210"/>
      <c r="J30" s="16"/>
      <c r="K30" s="16"/>
    </row>
    <row r="31" spans="1:14" ht="15" customHeight="1" x14ac:dyDescent="0.25">
      <c r="A31" s="27" t="s">
        <v>60</v>
      </c>
      <c r="B31" s="285" t="s">
        <v>61</v>
      </c>
      <c r="C31" s="286"/>
      <c r="D31" s="286"/>
      <c r="E31" s="286"/>
      <c r="F31" s="286"/>
      <c r="G31" s="287"/>
      <c r="H31" s="210"/>
      <c r="I31" s="210"/>
      <c r="J31" s="16"/>
      <c r="K31" s="16"/>
    </row>
    <row r="32" spans="1:14" ht="15" customHeight="1" x14ac:dyDescent="0.25">
      <c r="A32" s="23" t="s">
        <v>62</v>
      </c>
      <c r="B32" s="284" t="s">
        <v>63</v>
      </c>
      <c r="C32" s="284"/>
      <c r="D32" s="284"/>
      <c r="E32" s="284"/>
      <c r="F32" s="284"/>
      <c r="G32" s="284"/>
      <c r="H32" s="231"/>
      <c r="I32" s="231"/>
      <c r="J32" s="16"/>
      <c r="K32" s="16"/>
    </row>
    <row r="33" spans="1:17" ht="15" customHeight="1" x14ac:dyDescent="0.25">
      <c r="A33" s="27" t="s">
        <v>64</v>
      </c>
      <c r="B33" s="268" t="s">
        <v>65</v>
      </c>
      <c r="C33" s="268"/>
      <c r="D33" s="268"/>
      <c r="E33" s="268"/>
      <c r="F33" s="268"/>
      <c r="G33" s="268"/>
      <c r="H33" s="322"/>
      <c r="I33" s="322"/>
      <c r="J33" s="16"/>
      <c r="K33" s="16"/>
    </row>
    <row r="34" spans="1:17" ht="15" customHeight="1" x14ac:dyDescent="0.25">
      <c r="A34" s="238" t="s">
        <v>66</v>
      </c>
      <c r="B34" s="238"/>
      <c r="C34" s="238"/>
      <c r="D34" s="238"/>
      <c r="E34" s="238"/>
      <c r="F34" s="238"/>
      <c r="G34" s="238"/>
      <c r="H34" s="245">
        <f>SUM(H27:I33)</f>
        <v>2485.9</v>
      </c>
      <c r="I34" s="245"/>
      <c r="J34" s="16"/>
      <c r="K34" s="16"/>
    </row>
    <row r="35" spans="1:17" ht="15" customHeight="1" x14ac:dyDescent="0.25">
      <c r="A35" s="276"/>
      <c r="B35" s="276"/>
      <c r="C35" s="276"/>
      <c r="D35" s="276"/>
      <c r="E35" s="276"/>
      <c r="F35" s="276"/>
      <c r="G35" s="276"/>
      <c r="H35" s="276"/>
      <c r="I35" s="276"/>
      <c r="J35" s="16"/>
      <c r="K35" s="16"/>
      <c r="L35" s="53"/>
      <c r="N35" s="53"/>
    </row>
    <row r="36" spans="1:17" ht="15" customHeight="1" x14ac:dyDescent="0.25">
      <c r="A36" s="224" t="s">
        <v>67</v>
      </c>
      <c r="B36" s="225"/>
      <c r="C36" s="225"/>
      <c r="D36" s="225"/>
      <c r="E36" s="225"/>
      <c r="F36" s="225"/>
      <c r="G36" s="225"/>
      <c r="H36" s="225"/>
      <c r="I36" s="226"/>
      <c r="J36" s="16"/>
      <c r="K36" s="16"/>
      <c r="Q36" s="53"/>
    </row>
    <row r="37" spans="1:17" ht="15" customHeight="1" x14ac:dyDescent="0.25">
      <c r="A37" s="237" t="s">
        <v>68</v>
      </c>
      <c r="B37" s="237"/>
      <c r="C37" s="237"/>
      <c r="D37" s="237"/>
      <c r="E37" s="237"/>
      <c r="F37" s="237"/>
      <c r="G37" s="237"/>
      <c r="H37" s="237"/>
      <c r="I37" s="237"/>
      <c r="J37" s="16"/>
      <c r="K37" s="16"/>
      <c r="L37" s="59"/>
    </row>
    <row r="38" spans="1:17" ht="15" customHeight="1" x14ac:dyDescent="0.25">
      <c r="A38" s="43" t="s">
        <v>69</v>
      </c>
      <c r="B38" s="220" t="s">
        <v>70</v>
      </c>
      <c r="C38" s="221"/>
      <c r="D38" s="221"/>
      <c r="E38" s="221"/>
      <c r="F38" s="221"/>
      <c r="G38" s="222"/>
      <c r="H38" s="43" t="s">
        <v>71</v>
      </c>
      <c r="I38" s="46" t="s">
        <v>52</v>
      </c>
      <c r="J38" s="16"/>
      <c r="K38" s="16"/>
      <c r="N38" s="57"/>
    </row>
    <row r="39" spans="1:17" ht="15" customHeight="1" x14ac:dyDescent="0.25">
      <c r="A39" s="27" t="s">
        <v>30</v>
      </c>
      <c r="B39" s="273" t="s">
        <v>72</v>
      </c>
      <c r="C39" s="274"/>
      <c r="D39" s="274"/>
      <c r="E39" s="274"/>
      <c r="F39" s="274"/>
      <c r="G39" s="275"/>
      <c r="H39" s="62">
        <v>8.3299999999999999E-2</v>
      </c>
      <c r="I39" s="34">
        <f>H34*H39</f>
        <v>207.07547</v>
      </c>
      <c r="J39" s="16"/>
      <c r="K39" s="17"/>
      <c r="L39" s="58"/>
      <c r="M39" s="58"/>
      <c r="N39" s="57"/>
      <c r="O39" s="14"/>
    </row>
    <row r="40" spans="1:17" ht="15" customHeight="1" x14ac:dyDescent="0.25">
      <c r="A40" s="27" t="s">
        <v>32</v>
      </c>
      <c r="B40" s="273" t="s">
        <v>73</v>
      </c>
      <c r="C40" s="274"/>
      <c r="D40" s="274"/>
      <c r="E40" s="274"/>
      <c r="F40" s="274"/>
      <c r="G40" s="275"/>
      <c r="H40" s="62">
        <f>0.0833333333333333+0.0277777777777778</f>
        <v>0.1111111111111111</v>
      </c>
      <c r="I40" s="34">
        <f>H34*H40</f>
        <v>276.21111111111111</v>
      </c>
      <c r="J40" s="16"/>
      <c r="K40" s="17"/>
      <c r="L40" s="58"/>
      <c r="M40" s="58"/>
      <c r="N40" s="57"/>
      <c r="O40" s="14"/>
    </row>
    <row r="41" spans="1:17" ht="15" customHeight="1" x14ac:dyDescent="0.25">
      <c r="A41" s="61" t="s">
        <v>74</v>
      </c>
      <c r="B41" s="60"/>
      <c r="C41" s="60"/>
      <c r="D41" s="60"/>
      <c r="E41" s="60"/>
      <c r="F41" s="60"/>
      <c r="G41" s="60"/>
      <c r="H41" s="67">
        <f>SUM(H39:H40)</f>
        <v>0.19441111111111109</v>
      </c>
      <c r="I41" s="66">
        <f>SUM(I39:I40)</f>
        <v>483.2865811111111</v>
      </c>
      <c r="J41" s="16"/>
      <c r="K41" s="16"/>
      <c r="L41" s="53"/>
      <c r="N41" s="53"/>
    </row>
    <row r="42" spans="1:17" ht="15" customHeight="1" x14ac:dyDescent="0.25">
      <c r="A42" s="246" t="s">
        <v>75</v>
      </c>
      <c r="B42" s="246"/>
      <c r="C42" s="246"/>
      <c r="D42" s="246"/>
      <c r="E42" s="246"/>
      <c r="F42" s="246"/>
      <c r="G42" s="246"/>
      <c r="H42" s="246"/>
      <c r="I42" s="246"/>
      <c r="J42" s="16"/>
      <c r="K42" s="16"/>
      <c r="L42" s="53"/>
    </row>
    <row r="43" spans="1:17" ht="15" customHeight="1" x14ac:dyDescent="0.25">
      <c r="A43" s="237" t="s">
        <v>76</v>
      </c>
      <c r="B43" s="237"/>
      <c r="C43" s="237"/>
      <c r="D43" s="237"/>
      <c r="E43" s="237"/>
      <c r="F43" s="237"/>
      <c r="G43" s="237"/>
      <c r="H43" s="237"/>
      <c r="I43" s="237"/>
      <c r="J43" s="16"/>
      <c r="K43" s="16"/>
    </row>
    <row r="44" spans="1:17" ht="15" customHeight="1" x14ac:dyDescent="0.25">
      <c r="A44" s="43" t="s">
        <v>77</v>
      </c>
      <c r="B44" s="237" t="s">
        <v>78</v>
      </c>
      <c r="C44" s="237"/>
      <c r="D44" s="237"/>
      <c r="E44" s="237"/>
      <c r="F44" s="237"/>
      <c r="G44" s="237"/>
      <c r="H44" s="43" t="s">
        <v>71</v>
      </c>
      <c r="I44" s="46" t="s">
        <v>52</v>
      </c>
      <c r="J44" s="16"/>
      <c r="K44" s="16"/>
      <c r="N44" s="53"/>
    </row>
    <row r="45" spans="1:17" ht="15" customHeight="1" x14ac:dyDescent="0.25">
      <c r="A45" s="27" t="s">
        <v>30</v>
      </c>
      <c r="B45" s="268" t="s">
        <v>79</v>
      </c>
      <c r="C45" s="268"/>
      <c r="D45" s="268"/>
      <c r="E45" s="268"/>
      <c r="F45" s="268"/>
      <c r="G45" s="268"/>
      <c r="H45" s="35">
        <v>0.2</v>
      </c>
      <c r="I45" s="36">
        <f>($H$34+$I$41)*H45</f>
        <v>593.83731622222228</v>
      </c>
      <c r="J45" s="16"/>
      <c r="K45" s="16"/>
      <c r="P45" s="55"/>
    </row>
    <row r="46" spans="1:17" ht="15" customHeight="1" x14ac:dyDescent="0.25">
      <c r="A46" s="27" t="s">
        <v>32</v>
      </c>
      <c r="B46" s="268" t="s">
        <v>80</v>
      </c>
      <c r="C46" s="268"/>
      <c r="D46" s="268"/>
      <c r="E46" s="268"/>
      <c r="F46" s="268"/>
      <c r="G46" s="268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3"/>
    </row>
    <row r="47" spans="1:17" ht="15" customHeight="1" x14ac:dyDescent="0.25">
      <c r="A47" s="173" t="s">
        <v>35</v>
      </c>
      <c r="B47" s="272" t="s">
        <v>81</v>
      </c>
      <c r="C47" s="272"/>
      <c r="D47" s="272"/>
      <c r="E47" s="272"/>
      <c r="F47" s="272"/>
      <c r="G47" s="272"/>
      <c r="H47" s="175">
        <v>1.141E-2</v>
      </c>
      <c r="I47" s="169">
        <f t="shared" si="0"/>
        <v>33.878418890477775</v>
      </c>
      <c r="J47" s="16"/>
      <c r="K47" s="16"/>
      <c r="L47" s="53"/>
    </row>
    <row r="48" spans="1:17" ht="15" customHeight="1" x14ac:dyDescent="0.25">
      <c r="A48" s="37" t="s">
        <v>37</v>
      </c>
      <c r="B48" s="268" t="s">
        <v>82</v>
      </c>
      <c r="C48" s="268"/>
      <c r="D48" s="268"/>
      <c r="E48" s="268"/>
      <c r="F48" s="268"/>
      <c r="G48" s="268"/>
      <c r="H48" s="35">
        <v>1.4999999999999999E-2</v>
      </c>
      <c r="I48" s="36">
        <f>($H$34+$I$41)*H48</f>
        <v>44.537798716666664</v>
      </c>
      <c r="J48" s="16"/>
      <c r="K48" s="16"/>
      <c r="L48" s="53"/>
    </row>
    <row r="49" spans="1:15" ht="15" customHeight="1" x14ac:dyDescent="0.25">
      <c r="A49" s="27" t="s">
        <v>60</v>
      </c>
      <c r="B49" s="268" t="s">
        <v>83</v>
      </c>
      <c r="C49" s="268"/>
      <c r="D49" s="268"/>
      <c r="E49" s="268"/>
      <c r="F49" s="268"/>
      <c r="G49" s="268"/>
      <c r="H49" s="51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62</v>
      </c>
      <c r="B50" s="268" t="s">
        <v>84</v>
      </c>
      <c r="C50" s="268"/>
      <c r="D50" s="268"/>
      <c r="E50" s="268"/>
      <c r="F50" s="268"/>
      <c r="G50" s="268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64</v>
      </c>
      <c r="B51" s="268" t="s">
        <v>85</v>
      </c>
      <c r="C51" s="268"/>
      <c r="D51" s="268"/>
      <c r="E51" s="268"/>
      <c r="F51" s="268"/>
      <c r="G51" s="268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86</v>
      </c>
      <c r="B52" s="268" t="s">
        <v>87</v>
      </c>
      <c r="C52" s="268"/>
      <c r="D52" s="268"/>
      <c r="E52" s="268"/>
      <c r="F52" s="268"/>
      <c r="G52" s="268"/>
      <c r="H52" s="51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38" t="s">
        <v>26</v>
      </c>
      <c r="B53" s="238"/>
      <c r="C53" s="238"/>
      <c r="D53" s="238"/>
      <c r="E53" s="238"/>
      <c r="F53" s="238"/>
      <c r="G53" s="238"/>
      <c r="H53" s="48">
        <f>SUM(H45:H52)</f>
        <v>0.34941000000000005</v>
      </c>
      <c r="I53" s="47">
        <f>SUM(I45:I52)</f>
        <v>1037.4634833060334</v>
      </c>
      <c r="J53" s="16"/>
      <c r="K53" s="16"/>
    </row>
    <row r="54" spans="1:15" ht="15" customHeight="1" x14ac:dyDescent="0.25">
      <c r="A54" s="246"/>
      <c r="B54" s="246"/>
      <c r="C54" s="246"/>
      <c r="D54" s="246"/>
      <c r="E54" s="246"/>
      <c r="F54" s="246"/>
      <c r="G54" s="246"/>
      <c r="H54" s="246"/>
      <c r="I54" s="246"/>
      <c r="J54" s="16"/>
      <c r="K54" s="16"/>
    </row>
    <row r="55" spans="1:15" ht="15" customHeight="1" x14ac:dyDescent="0.25">
      <c r="A55" s="269" t="s">
        <v>88</v>
      </c>
      <c r="B55" s="270"/>
      <c r="C55" s="270"/>
      <c r="D55" s="270"/>
      <c r="E55" s="270"/>
      <c r="F55" s="270"/>
      <c r="G55" s="270"/>
      <c r="H55" s="270"/>
      <c r="I55" s="271"/>
      <c r="J55" s="16"/>
      <c r="K55" s="16"/>
    </row>
    <row r="56" spans="1:15" ht="15" customHeight="1" x14ac:dyDescent="0.25">
      <c r="A56" s="43" t="s">
        <v>89</v>
      </c>
      <c r="B56" s="237" t="s">
        <v>90</v>
      </c>
      <c r="C56" s="237"/>
      <c r="D56" s="237"/>
      <c r="E56" s="237"/>
      <c r="F56" s="237"/>
      <c r="G56" s="237"/>
      <c r="H56" s="238" t="s">
        <v>52</v>
      </c>
      <c r="I56" s="238"/>
      <c r="J56" s="16"/>
      <c r="K56" s="16"/>
    </row>
    <row r="57" spans="1:15" ht="15" customHeight="1" x14ac:dyDescent="0.25">
      <c r="A57" s="247" t="s">
        <v>30</v>
      </c>
      <c r="B57" s="247" t="s">
        <v>91</v>
      </c>
      <c r="C57" s="27" t="s">
        <v>92</v>
      </c>
      <c r="D57" s="27" t="s">
        <v>93</v>
      </c>
      <c r="E57" s="27" t="s">
        <v>94</v>
      </c>
      <c r="F57" s="27" t="s">
        <v>95</v>
      </c>
      <c r="G57" s="27" t="s">
        <v>96</v>
      </c>
      <c r="H57" s="262">
        <f>D58*E58*F58</f>
        <v>189.2</v>
      </c>
      <c r="I57" s="263"/>
      <c r="J57" s="16"/>
      <c r="K57" s="16"/>
    </row>
    <row r="58" spans="1:15" ht="15" customHeight="1" x14ac:dyDescent="0.25">
      <c r="A58" s="248"/>
      <c r="B58" s="248"/>
      <c r="C58" s="27" t="s">
        <v>56</v>
      </c>
      <c r="D58" s="33">
        <v>4.3</v>
      </c>
      <c r="E58" s="27">
        <v>2</v>
      </c>
      <c r="F58" s="27">
        <v>22</v>
      </c>
      <c r="G58" s="33">
        <f>H27*0.06</f>
        <v>149.154</v>
      </c>
      <c r="H58" s="264">
        <f>IF(C58="N",0,IF(D58*E58*F58-(H27*6%)&lt;0,0,D58*E58*F58-(H27*6%)))</f>
        <v>40.045999999999992</v>
      </c>
      <c r="I58" s="265"/>
      <c r="J58" s="16"/>
      <c r="K58" s="16"/>
    </row>
    <row r="59" spans="1:15" ht="15" customHeight="1" x14ac:dyDescent="0.25">
      <c r="A59" s="247" t="s">
        <v>32</v>
      </c>
      <c r="B59" s="249" t="s">
        <v>97</v>
      </c>
      <c r="C59" s="250"/>
      <c r="D59" s="27" t="s">
        <v>92</v>
      </c>
      <c r="E59" s="27" t="s">
        <v>93</v>
      </c>
      <c r="F59" s="27" t="s">
        <v>95</v>
      </c>
      <c r="G59" s="27" t="s">
        <v>96</v>
      </c>
      <c r="H59" s="253">
        <f>IF(D60="N",0,(E60*F60)-G60)</f>
        <v>465.3</v>
      </c>
      <c r="I59" s="254"/>
      <c r="J59" s="16"/>
      <c r="K59" s="16"/>
      <c r="O59" s="53"/>
    </row>
    <row r="60" spans="1:15" ht="15" customHeight="1" x14ac:dyDescent="0.25">
      <c r="A60" s="248"/>
      <c r="B60" s="251"/>
      <c r="C60" s="252"/>
      <c r="D60" s="27" t="s">
        <v>56</v>
      </c>
      <c r="E60" s="167">
        <v>23.5</v>
      </c>
      <c r="F60" s="27">
        <v>22</v>
      </c>
      <c r="G60" s="33">
        <f>E60*F60*0.1</f>
        <v>51.7</v>
      </c>
      <c r="H60" s="255"/>
      <c r="I60" s="256"/>
      <c r="J60" s="16"/>
      <c r="K60" s="16"/>
      <c r="O60" s="53"/>
    </row>
    <row r="61" spans="1:15" ht="15" customHeight="1" x14ac:dyDescent="0.25">
      <c r="A61" s="52" t="s">
        <v>35</v>
      </c>
      <c r="B61" s="323" t="s">
        <v>98</v>
      </c>
      <c r="C61" s="324"/>
      <c r="D61" s="324"/>
      <c r="E61" s="324"/>
      <c r="F61" s="324"/>
      <c r="G61" s="325"/>
      <c r="H61" s="260">
        <v>0</v>
      </c>
      <c r="I61" s="261"/>
      <c r="J61" s="16"/>
      <c r="K61" s="16"/>
      <c r="O61" s="53"/>
    </row>
    <row r="62" spans="1:15" ht="15" customHeight="1" x14ac:dyDescent="0.25">
      <c r="A62" s="52" t="s">
        <v>37</v>
      </c>
      <c r="B62" s="323" t="s">
        <v>99</v>
      </c>
      <c r="C62" s="324"/>
      <c r="D62" s="324"/>
      <c r="E62" s="324"/>
      <c r="F62" s="324"/>
      <c r="G62" s="325"/>
      <c r="H62" s="260">
        <v>0</v>
      </c>
      <c r="I62" s="261"/>
      <c r="J62" s="16"/>
      <c r="K62" s="16"/>
      <c r="O62" s="53"/>
    </row>
    <row r="63" spans="1:15" ht="15" customHeight="1" x14ac:dyDescent="0.25">
      <c r="A63" s="163" t="s">
        <v>60</v>
      </c>
      <c r="B63" s="164" t="s">
        <v>100</v>
      </c>
      <c r="C63" s="165"/>
      <c r="D63" s="165"/>
      <c r="E63" s="165"/>
      <c r="F63" s="165"/>
      <c r="G63" s="166"/>
      <c r="H63" s="266">
        <v>20.149999999999999</v>
      </c>
      <c r="I63" s="267"/>
      <c r="J63" s="16"/>
      <c r="K63" s="16"/>
      <c r="O63" s="53"/>
    </row>
    <row r="64" spans="1:15" ht="15" customHeight="1" x14ac:dyDescent="0.25">
      <c r="A64" s="238" t="s">
        <v>74</v>
      </c>
      <c r="B64" s="238"/>
      <c r="C64" s="238"/>
      <c r="D64" s="238"/>
      <c r="E64" s="238"/>
      <c r="F64" s="238"/>
      <c r="G64" s="238"/>
      <c r="H64" s="245">
        <f>SUM(H58:I63)</f>
        <v>525.49599999999998</v>
      </c>
      <c r="I64" s="245"/>
      <c r="J64" s="16"/>
      <c r="K64" s="16"/>
    </row>
    <row r="65" spans="1:15" ht="15" customHeight="1" x14ac:dyDescent="0.25">
      <c r="A65" s="242"/>
      <c r="B65" s="242"/>
      <c r="C65" s="242"/>
      <c r="D65" s="242"/>
      <c r="E65" s="242"/>
      <c r="F65" s="242"/>
      <c r="G65" s="242"/>
      <c r="H65" s="242"/>
      <c r="I65" s="242"/>
      <c r="J65" s="16"/>
      <c r="K65" s="16"/>
    </row>
    <row r="66" spans="1:15" ht="15" customHeight="1" x14ac:dyDescent="0.25">
      <c r="A66" s="243" t="s">
        <v>101</v>
      </c>
      <c r="B66" s="243"/>
      <c r="C66" s="243"/>
      <c r="D66" s="243"/>
      <c r="E66" s="243"/>
      <c r="F66" s="243"/>
      <c r="G66" s="243"/>
      <c r="H66" s="243"/>
      <c r="I66" s="243"/>
      <c r="J66" s="16"/>
      <c r="K66" s="16"/>
      <c r="N66" s="54"/>
    </row>
    <row r="67" spans="1:15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16"/>
      <c r="K67" s="16"/>
      <c r="N67" s="53"/>
    </row>
    <row r="68" spans="1:15" ht="15" customHeight="1" x14ac:dyDescent="0.25">
      <c r="A68" s="42">
        <v>2</v>
      </c>
      <c r="B68" s="227" t="s">
        <v>102</v>
      </c>
      <c r="C68" s="227"/>
      <c r="D68" s="227"/>
      <c r="E68" s="227"/>
      <c r="F68" s="227"/>
      <c r="G68" s="227"/>
      <c r="H68" s="211" t="s">
        <v>52</v>
      </c>
      <c r="I68" s="211"/>
      <c r="J68" s="16"/>
      <c r="K68" s="16"/>
    </row>
    <row r="69" spans="1:15" ht="15" customHeight="1" x14ac:dyDescent="0.25">
      <c r="A69" s="28" t="s">
        <v>69</v>
      </c>
      <c r="B69" s="209" t="s">
        <v>103</v>
      </c>
      <c r="C69" s="209"/>
      <c r="D69" s="209"/>
      <c r="E69" s="209"/>
      <c r="F69" s="209"/>
      <c r="G69" s="209"/>
      <c r="H69" s="210">
        <f>I41</f>
        <v>483.2865811111111</v>
      </c>
      <c r="I69" s="210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77</v>
      </c>
      <c r="B70" s="209" t="s">
        <v>78</v>
      </c>
      <c r="C70" s="209"/>
      <c r="D70" s="209"/>
      <c r="E70" s="209"/>
      <c r="F70" s="209"/>
      <c r="G70" s="209"/>
      <c r="H70" s="210">
        <f>I53</f>
        <v>1037.4634833060334</v>
      </c>
      <c r="I70" s="210"/>
      <c r="J70" s="16"/>
      <c r="K70" s="16"/>
    </row>
    <row r="71" spans="1:15" ht="15" customHeight="1" x14ac:dyDescent="0.25">
      <c r="A71" s="28" t="s">
        <v>89</v>
      </c>
      <c r="B71" s="209" t="s">
        <v>90</v>
      </c>
      <c r="C71" s="209"/>
      <c r="D71" s="209"/>
      <c r="E71" s="209"/>
      <c r="F71" s="209"/>
      <c r="G71" s="209"/>
      <c r="H71" s="210">
        <f>H64</f>
        <v>525.49599999999998</v>
      </c>
      <c r="I71" s="210"/>
      <c r="J71" s="16"/>
      <c r="K71" s="16"/>
    </row>
    <row r="72" spans="1:15" ht="15" customHeight="1" x14ac:dyDescent="0.25">
      <c r="A72" s="238" t="s">
        <v>74</v>
      </c>
      <c r="B72" s="238"/>
      <c r="C72" s="238"/>
      <c r="D72" s="238"/>
      <c r="E72" s="238"/>
      <c r="F72" s="238"/>
      <c r="G72" s="238"/>
      <c r="H72" s="245">
        <f>SUM(H69:I71)</f>
        <v>2046.2460644171447</v>
      </c>
      <c r="I72" s="245"/>
      <c r="J72" s="16"/>
      <c r="K72" s="16"/>
    </row>
    <row r="73" spans="1:15" ht="15" customHeight="1" x14ac:dyDescent="0.25">
      <c r="A73" s="236"/>
      <c r="B73" s="236"/>
      <c r="C73" s="236"/>
      <c r="D73" s="236"/>
      <c r="E73" s="236"/>
      <c r="F73" s="236"/>
      <c r="G73" s="236"/>
      <c r="H73" s="236"/>
      <c r="I73" s="236"/>
      <c r="J73" s="16"/>
      <c r="K73" s="16"/>
    </row>
    <row r="74" spans="1:15" ht="15" customHeight="1" x14ac:dyDescent="0.25">
      <c r="A74" s="224" t="s">
        <v>104</v>
      </c>
      <c r="B74" s="225"/>
      <c r="C74" s="225"/>
      <c r="D74" s="225"/>
      <c r="E74" s="225"/>
      <c r="F74" s="225"/>
      <c r="G74" s="225"/>
      <c r="H74" s="225"/>
      <c r="I74" s="226"/>
      <c r="J74" s="16"/>
      <c r="K74" s="16"/>
    </row>
    <row r="75" spans="1:15" ht="15" customHeight="1" x14ac:dyDescent="0.25">
      <c r="A75" s="43">
        <v>3</v>
      </c>
      <c r="B75" s="61" t="s">
        <v>105</v>
      </c>
      <c r="C75" s="60"/>
      <c r="D75" s="60"/>
      <c r="E75" s="60"/>
      <c r="F75" s="60"/>
      <c r="G75" s="60"/>
      <c r="H75" s="43" t="s">
        <v>71</v>
      </c>
      <c r="I75" s="46" t="s">
        <v>52</v>
      </c>
      <c r="J75" s="16"/>
      <c r="K75" s="16"/>
    </row>
    <row r="76" spans="1:15" ht="15" customHeight="1" x14ac:dyDescent="0.25">
      <c r="A76" s="156" t="s">
        <v>30</v>
      </c>
      <c r="B76" s="157" t="s">
        <v>106</v>
      </c>
      <c r="C76" s="158"/>
      <c r="D76" s="158"/>
      <c r="E76" s="158"/>
      <c r="F76" s="158"/>
      <c r="G76" s="158"/>
      <c r="H76" s="168">
        <f>0.05*(1+(1/12+1/12+1/36))/12</f>
        <v>4.9768518518518521E-3</v>
      </c>
      <c r="I76" s="169">
        <f>H76*$H$34</f>
        <v>12.371956018518519</v>
      </c>
      <c r="J76" s="318"/>
      <c r="K76" s="16"/>
    </row>
    <row r="77" spans="1:15" ht="15" customHeight="1" x14ac:dyDescent="0.25">
      <c r="A77" s="156" t="s">
        <v>32</v>
      </c>
      <c r="B77" s="157" t="s">
        <v>107</v>
      </c>
      <c r="C77" s="158"/>
      <c r="D77" s="158"/>
      <c r="E77" s="158"/>
      <c r="F77" s="158"/>
      <c r="G77" s="158"/>
      <c r="H77" s="168">
        <f>H76*0.08</f>
        <v>3.9814814814814818E-4</v>
      </c>
      <c r="I77" s="169">
        <f t="shared" ref="I77:I81" si="1">H77*$H$34</f>
        <v>0.98975648148148154</v>
      </c>
      <c r="J77" s="318"/>
      <c r="K77" s="16"/>
      <c r="L77" s="53"/>
    </row>
    <row r="78" spans="1:15" ht="15" customHeight="1" x14ac:dyDescent="0.25">
      <c r="A78" s="156" t="s">
        <v>35</v>
      </c>
      <c r="B78" s="157" t="s">
        <v>108</v>
      </c>
      <c r="C78" s="158"/>
      <c r="D78" s="158"/>
      <c r="E78" s="158"/>
      <c r="F78" s="158"/>
      <c r="G78" s="158"/>
      <c r="H78" s="168">
        <f>0.4*0.08*0.05</f>
        <v>1.6000000000000001E-3</v>
      </c>
      <c r="I78" s="169">
        <f t="shared" si="1"/>
        <v>3.9774400000000005</v>
      </c>
      <c r="J78" s="318"/>
      <c r="K78" s="16"/>
    </row>
    <row r="79" spans="1:15" ht="15" customHeight="1" x14ac:dyDescent="0.25">
      <c r="A79" s="156" t="s">
        <v>37</v>
      </c>
      <c r="B79" s="157" t="s">
        <v>109</v>
      </c>
      <c r="C79" s="158"/>
      <c r="D79" s="158"/>
      <c r="E79" s="158"/>
      <c r="F79" s="158"/>
      <c r="G79" s="158"/>
      <c r="H79" s="168">
        <f>7/30/12</f>
        <v>1.9444444444444445E-2</v>
      </c>
      <c r="I79" s="169">
        <f t="shared" si="1"/>
        <v>48.336944444444448</v>
      </c>
      <c r="J79" s="318"/>
      <c r="K79" s="16"/>
    </row>
    <row r="80" spans="1:15" ht="15" customHeight="1" x14ac:dyDescent="0.25">
      <c r="A80" s="156" t="s">
        <v>60</v>
      </c>
      <c r="B80" s="157" t="s">
        <v>110</v>
      </c>
      <c r="C80" s="158"/>
      <c r="D80" s="158"/>
      <c r="E80" s="158"/>
      <c r="F80" s="158"/>
      <c r="G80" s="158"/>
      <c r="H80" s="168">
        <f>H53*H79</f>
        <v>6.7940833333333343E-3</v>
      </c>
      <c r="I80" s="169">
        <f t="shared" si="1"/>
        <v>16.889411758333335</v>
      </c>
      <c r="J80" s="318"/>
      <c r="K80" s="16"/>
    </row>
    <row r="81" spans="1:15" ht="15" customHeight="1" x14ac:dyDescent="0.25">
      <c r="A81" s="156" t="s">
        <v>62</v>
      </c>
      <c r="B81" s="157" t="s">
        <v>112</v>
      </c>
      <c r="C81" s="158"/>
      <c r="D81" s="158"/>
      <c r="E81" s="158"/>
      <c r="F81" s="158"/>
      <c r="G81" s="158"/>
      <c r="H81" s="168">
        <f>0.4*0.08</f>
        <v>3.2000000000000001E-2</v>
      </c>
      <c r="I81" s="169">
        <f t="shared" si="1"/>
        <v>79.5488</v>
      </c>
      <c r="J81" s="318"/>
      <c r="K81" s="16"/>
    </row>
    <row r="82" spans="1:15" ht="15" customHeight="1" x14ac:dyDescent="0.25">
      <c r="A82" s="61" t="s">
        <v>74</v>
      </c>
      <c r="B82" s="60"/>
      <c r="C82" s="60"/>
      <c r="D82" s="60"/>
      <c r="E82" s="60"/>
      <c r="F82" s="60"/>
      <c r="G82" s="60"/>
      <c r="H82" s="245">
        <f>SUM(I76:I81)</f>
        <v>162.11430870277781</v>
      </c>
      <c r="I82" s="245"/>
      <c r="J82" s="16"/>
      <c r="K82" s="16"/>
    </row>
    <row r="83" spans="1:15" ht="15" customHeight="1" x14ac:dyDescent="0.25">
      <c r="A83" s="246"/>
      <c r="B83" s="246"/>
      <c r="C83" s="246"/>
      <c r="D83" s="246"/>
      <c r="E83" s="246"/>
      <c r="F83" s="246"/>
      <c r="G83" s="246"/>
      <c r="H83" s="246"/>
      <c r="I83" s="246"/>
      <c r="J83" s="16"/>
      <c r="K83" s="16"/>
    </row>
    <row r="84" spans="1:15" ht="15" customHeight="1" x14ac:dyDescent="0.25">
      <c r="A84" s="224" t="s">
        <v>113</v>
      </c>
      <c r="B84" s="225"/>
      <c r="C84" s="225"/>
      <c r="D84" s="225"/>
      <c r="E84" s="225"/>
      <c r="F84" s="225"/>
      <c r="G84" s="225"/>
      <c r="H84" s="225"/>
      <c r="I84" s="226"/>
      <c r="J84" s="16"/>
      <c r="K84" s="16"/>
    </row>
    <row r="85" spans="1:15" ht="15" customHeight="1" x14ac:dyDescent="0.25">
      <c r="A85" s="269" t="s">
        <v>114</v>
      </c>
      <c r="B85" s="270"/>
      <c r="C85" s="270"/>
      <c r="D85" s="270"/>
      <c r="E85" s="270"/>
      <c r="F85" s="270"/>
      <c r="G85" s="270"/>
      <c r="H85" s="270"/>
      <c r="I85" s="271"/>
      <c r="J85" s="16"/>
      <c r="K85" s="16"/>
    </row>
    <row r="86" spans="1:15" ht="15" customHeight="1" x14ac:dyDescent="0.25">
      <c r="A86" s="43" t="s">
        <v>115</v>
      </c>
      <c r="B86" s="61" t="s">
        <v>116</v>
      </c>
      <c r="C86" s="60"/>
      <c r="D86" s="60"/>
      <c r="E86" s="60"/>
      <c r="F86" s="60"/>
      <c r="G86" s="60"/>
      <c r="H86" s="43" t="s">
        <v>71</v>
      </c>
      <c r="I86" s="43" t="s">
        <v>52</v>
      </c>
      <c r="J86" s="16"/>
      <c r="K86" s="16"/>
    </row>
    <row r="87" spans="1:15" ht="15" customHeight="1" x14ac:dyDescent="0.25">
      <c r="A87" s="27" t="s">
        <v>30</v>
      </c>
      <c r="B87" s="63" t="s">
        <v>178</v>
      </c>
      <c r="C87" s="64"/>
      <c r="D87" s="64"/>
      <c r="E87" s="64"/>
      <c r="F87" s="64"/>
      <c r="G87" s="64"/>
      <c r="H87" s="56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156" t="s">
        <v>32</v>
      </c>
      <c r="B88" s="157" t="s">
        <v>117</v>
      </c>
      <c r="C88" s="158"/>
      <c r="D88" s="158"/>
      <c r="E88" s="158"/>
      <c r="F88" s="158"/>
      <c r="G88" s="158"/>
      <c r="H88" s="168">
        <f>(1/30/12)</f>
        <v>2.7777777777777779E-3</v>
      </c>
      <c r="I88" s="170">
        <f t="shared" ref="I88:I92" si="2">H88*$H$34</f>
        <v>6.9052777777777781</v>
      </c>
      <c r="J88" s="333"/>
      <c r="K88" s="103"/>
      <c r="L88" s="14"/>
      <c r="M88" s="14"/>
      <c r="O88" s="65"/>
    </row>
    <row r="89" spans="1:15" ht="15" customHeight="1" x14ac:dyDescent="0.25">
      <c r="A89" s="156" t="s">
        <v>35</v>
      </c>
      <c r="B89" s="157" t="s">
        <v>118</v>
      </c>
      <c r="C89" s="158"/>
      <c r="D89" s="158"/>
      <c r="E89" s="158"/>
      <c r="F89" s="158"/>
      <c r="G89" s="158"/>
      <c r="H89" s="168">
        <f>0.0162*0.5*(5/30/12)</f>
        <v>1.1249999999999998E-4</v>
      </c>
      <c r="I89" s="170">
        <f t="shared" si="2"/>
        <v>0.27966374999999999</v>
      </c>
      <c r="J89" s="333"/>
      <c r="K89" s="104"/>
    </row>
    <row r="90" spans="1:15" ht="15" customHeight="1" x14ac:dyDescent="0.25">
      <c r="A90" s="156" t="s">
        <v>37</v>
      </c>
      <c r="B90" s="157" t="s">
        <v>119</v>
      </c>
      <c r="C90" s="158"/>
      <c r="D90" s="158"/>
      <c r="E90" s="158"/>
      <c r="F90" s="158"/>
      <c r="G90" s="158"/>
      <c r="H90" s="168">
        <f>(1/12+1/36)*(4/12)*0.5*0.0162</f>
        <v>2.9999999999999997E-4</v>
      </c>
      <c r="I90" s="170">
        <f t="shared" si="2"/>
        <v>0.74576999999999993</v>
      </c>
      <c r="J90" s="333"/>
      <c r="K90" s="16"/>
    </row>
    <row r="91" spans="1:15" ht="15" customHeight="1" x14ac:dyDescent="0.25">
      <c r="A91" s="156" t="s">
        <v>60</v>
      </c>
      <c r="B91" s="157" t="s">
        <v>120</v>
      </c>
      <c r="C91" s="158"/>
      <c r="D91" s="158"/>
      <c r="E91" s="158"/>
      <c r="F91" s="158"/>
      <c r="G91" s="158"/>
      <c r="H91" s="168">
        <f>(5/30/12)</f>
        <v>1.3888888888888888E-2</v>
      </c>
      <c r="I91" s="170">
        <f t="shared" si="2"/>
        <v>34.526388888888889</v>
      </c>
      <c r="J91" s="333"/>
      <c r="K91" s="16"/>
      <c r="M91" s="69"/>
    </row>
    <row r="92" spans="1:15" ht="15" customHeight="1" x14ac:dyDescent="0.25">
      <c r="A92" s="156" t="s">
        <v>62</v>
      </c>
      <c r="B92" s="157" t="s">
        <v>121</v>
      </c>
      <c r="C92" s="158"/>
      <c r="D92" s="158"/>
      <c r="E92" s="158"/>
      <c r="F92" s="158"/>
      <c r="G92" s="158"/>
      <c r="H92" s="168">
        <f>(15/30/12)*0.0122</f>
        <v>5.0833333333333329E-4</v>
      </c>
      <c r="I92" s="170">
        <f t="shared" si="2"/>
        <v>1.2636658333333333</v>
      </c>
      <c r="J92" s="333"/>
      <c r="K92" s="16"/>
    </row>
    <row r="93" spans="1:15" ht="15" customHeight="1" x14ac:dyDescent="0.25">
      <c r="A93" s="27"/>
      <c r="B93" s="63"/>
      <c r="C93" s="64"/>
      <c r="D93" s="64"/>
      <c r="E93" s="64"/>
      <c r="F93" s="64"/>
      <c r="G93" s="64"/>
      <c r="H93" s="56"/>
      <c r="I93" s="34">
        <f t="shared" ref="I93:I97" si="3">H93*$H$34</f>
        <v>0</v>
      </c>
      <c r="J93" s="16"/>
      <c r="K93" s="16"/>
    </row>
    <row r="94" spans="1:15" ht="15" customHeight="1" x14ac:dyDescent="0.25">
      <c r="A94" s="27"/>
      <c r="B94" s="63"/>
      <c r="C94" s="64"/>
      <c r="D94" s="64"/>
      <c r="E94" s="64"/>
      <c r="F94" s="64"/>
      <c r="G94" s="64"/>
      <c r="H94" s="56"/>
      <c r="I94" s="34">
        <f t="shared" si="3"/>
        <v>0</v>
      </c>
      <c r="J94" s="16"/>
      <c r="K94" s="16"/>
    </row>
    <row r="95" spans="1:15" ht="15" customHeight="1" x14ac:dyDescent="0.25">
      <c r="A95" s="27"/>
      <c r="B95" s="63"/>
      <c r="C95" s="64"/>
      <c r="D95" s="64"/>
      <c r="E95" s="64"/>
      <c r="F95" s="64"/>
      <c r="G95" s="64"/>
      <c r="H95" s="56"/>
      <c r="I95" s="34">
        <f t="shared" si="3"/>
        <v>0</v>
      </c>
      <c r="J95" s="16"/>
      <c r="K95" s="16"/>
    </row>
    <row r="96" spans="1:15" ht="15" customHeight="1" x14ac:dyDescent="0.25">
      <c r="A96" s="27"/>
      <c r="B96" s="63"/>
      <c r="C96" s="64"/>
      <c r="D96" s="64"/>
      <c r="E96" s="64"/>
      <c r="F96" s="64"/>
      <c r="G96" s="64"/>
      <c r="H96" s="56"/>
      <c r="I96" s="34">
        <f t="shared" si="3"/>
        <v>0</v>
      </c>
      <c r="J96" s="16"/>
      <c r="K96" s="16"/>
    </row>
    <row r="97" spans="1:11" ht="15" customHeight="1" x14ac:dyDescent="0.25">
      <c r="A97" s="27"/>
      <c r="B97" s="63"/>
      <c r="C97" s="64"/>
      <c r="D97" s="64"/>
      <c r="E97" s="64"/>
      <c r="F97" s="64"/>
      <c r="G97" s="64"/>
      <c r="H97" s="56"/>
      <c r="I97" s="34">
        <f t="shared" si="3"/>
        <v>0</v>
      </c>
      <c r="J97" s="16"/>
      <c r="K97" s="16"/>
    </row>
    <row r="98" spans="1:11" ht="15" customHeight="1" x14ac:dyDescent="0.25">
      <c r="A98" s="239" t="s">
        <v>123</v>
      </c>
      <c r="B98" s="240"/>
      <c r="C98" s="240"/>
      <c r="D98" s="240"/>
      <c r="E98" s="240"/>
      <c r="F98" s="240"/>
      <c r="G98" s="241"/>
      <c r="H98" s="68">
        <f>SUM(H87:H97)</f>
        <v>3.3791203703703705E-2</v>
      </c>
      <c r="I98" s="34"/>
      <c r="J98" s="16"/>
      <c r="K98" s="16"/>
    </row>
    <row r="99" spans="1:11" ht="15" customHeight="1" x14ac:dyDescent="0.25">
      <c r="A99" s="27"/>
      <c r="B99" s="88"/>
      <c r="C99" s="64"/>
      <c r="D99" s="64"/>
      <c r="E99" s="64"/>
      <c r="F99" s="64"/>
      <c r="G99" s="64"/>
      <c r="H99" s="56"/>
      <c r="I99" s="34"/>
      <c r="J99" s="16"/>
      <c r="K99" s="16"/>
    </row>
    <row r="100" spans="1:11" ht="15" customHeight="1" x14ac:dyDescent="0.25">
      <c r="A100" s="27" t="s">
        <v>124</v>
      </c>
      <c r="B100" s="63" t="s">
        <v>162</v>
      </c>
      <c r="C100" s="64"/>
      <c r="D100" s="64"/>
      <c r="E100" s="64"/>
      <c r="F100" s="64"/>
      <c r="G100" s="64"/>
      <c r="H100" s="56">
        <f>H53</f>
        <v>0.34941000000000005</v>
      </c>
      <c r="I100" s="34">
        <f>H100*SUM(I87:I90)</f>
        <v>16.845579713531947</v>
      </c>
      <c r="J100" s="16"/>
      <c r="K100" s="16"/>
    </row>
    <row r="101" spans="1:11" ht="15" customHeight="1" x14ac:dyDescent="0.25">
      <c r="A101" s="239" t="s">
        <v>74</v>
      </c>
      <c r="B101" s="240"/>
      <c r="C101" s="240"/>
      <c r="D101" s="240"/>
      <c r="E101" s="240"/>
      <c r="F101" s="240"/>
      <c r="G101" s="241"/>
      <c r="H101" s="45">
        <f>H98+H99+H100</f>
        <v>0.38320120370370375</v>
      </c>
      <c r="I101" s="44">
        <f>SUM(I87:I97,I99:I100)</f>
        <v>100.84713300056899</v>
      </c>
      <c r="J101" s="16"/>
      <c r="K101" s="16"/>
    </row>
    <row r="102" spans="1:11" ht="15" customHeight="1" x14ac:dyDescent="0.25">
      <c r="A102" s="242"/>
      <c r="B102" s="242"/>
      <c r="C102" s="242"/>
      <c r="D102" s="242"/>
      <c r="E102" s="242"/>
      <c r="F102" s="242"/>
      <c r="G102" s="242"/>
      <c r="H102" s="242"/>
      <c r="I102" s="242"/>
      <c r="J102" s="16"/>
      <c r="K102" s="16"/>
    </row>
    <row r="103" spans="1:11" ht="15" customHeight="1" x14ac:dyDescent="0.25">
      <c r="A103" s="243" t="s">
        <v>126</v>
      </c>
      <c r="B103" s="243"/>
      <c r="C103" s="243"/>
      <c r="D103" s="243"/>
      <c r="E103" s="243"/>
      <c r="F103" s="243"/>
      <c r="G103" s="243"/>
      <c r="H103" s="243"/>
      <c r="I103" s="243"/>
      <c r="J103" s="16"/>
      <c r="K103" s="16"/>
    </row>
    <row r="104" spans="1:11" ht="15" customHeight="1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16"/>
      <c r="K104" s="16"/>
    </row>
    <row r="105" spans="1:11" ht="15" customHeight="1" x14ac:dyDescent="0.25">
      <c r="A105" s="42">
        <v>4</v>
      </c>
      <c r="B105" s="96" t="s">
        <v>102</v>
      </c>
      <c r="C105" s="97"/>
      <c r="D105" s="97"/>
      <c r="E105" s="97"/>
      <c r="F105" s="97"/>
      <c r="G105" s="97"/>
      <c r="H105" s="211" t="s">
        <v>52</v>
      </c>
      <c r="I105" s="211"/>
      <c r="J105" s="16"/>
      <c r="K105" s="16"/>
    </row>
    <row r="106" spans="1:11" ht="15" customHeight="1" x14ac:dyDescent="0.25">
      <c r="A106" s="28" t="s">
        <v>115</v>
      </c>
      <c r="B106" s="94" t="s">
        <v>127</v>
      </c>
      <c r="C106" s="95"/>
      <c r="D106" s="95"/>
      <c r="E106" s="95"/>
      <c r="F106" s="95"/>
      <c r="G106" s="95"/>
      <c r="H106" s="210">
        <f>I101</f>
        <v>100.84713300056899</v>
      </c>
      <c r="I106" s="210"/>
      <c r="J106" s="16"/>
      <c r="K106" s="16"/>
    </row>
    <row r="107" spans="1:11" ht="15" customHeight="1" x14ac:dyDescent="0.25">
      <c r="A107" s="61" t="s">
        <v>74</v>
      </c>
      <c r="B107" s="60"/>
      <c r="C107" s="60"/>
      <c r="D107" s="60"/>
      <c r="E107" s="60"/>
      <c r="F107" s="60"/>
      <c r="G107" s="60"/>
      <c r="H107" s="245">
        <f>SUM(H106:I106)</f>
        <v>100.84713300056899</v>
      </c>
      <c r="I107" s="245"/>
      <c r="J107" s="16"/>
      <c r="K107" s="16"/>
    </row>
    <row r="108" spans="1:11" ht="15" customHeight="1" x14ac:dyDescent="0.25">
      <c r="A108" s="236"/>
      <c r="B108" s="236"/>
      <c r="C108" s="236"/>
      <c r="D108" s="236"/>
      <c r="E108" s="236"/>
      <c r="F108" s="236"/>
      <c r="G108" s="236"/>
      <c r="H108" s="236"/>
      <c r="I108" s="236"/>
      <c r="J108" s="16"/>
      <c r="K108" s="16"/>
    </row>
    <row r="109" spans="1:11" ht="15" customHeight="1" x14ac:dyDescent="0.25">
      <c r="A109" s="224" t="s">
        <v>128</v>
      </c>
      <c r="B109" s="225"/>
      <c r="C109" s="225"/>
      <c r="D109" s="225"/>
      <c r="E109" s="225"/>
      <c r="F109" s="225"/>
      <c r="G109" s="225"/>
      <c r="H109" s="225"/>
      <c r="I109" s="226"/>
      <c r="J109" s="16"/>
      <c r="K109" s="16"/>
    </row>
    <row r="110" spans="1:11" ht="15" customHeight="1" x14ac:dyDescent="0.25">
      <c r="A110" s="43">
        <v>5</v>
      </c>
      <c r="B110" s="237" t="s">
        <v>129</v>
      </c>
      <c r="C110" s="237"/>
      <c r="D110" s="237"/>
      <c r="E110" s="237"/>
      <c r="F110" s="237"/>
      <c r="G110" s="237"/>
      <c r="H110" s="238" t="s">
        <v>52</v>
      </c>
      <c r="I110" s="238"/>
      <c r="J110" s="16"/>
      <c r="K110" s="16"/>
    </row>
    <row r="111" spans="1:11" ht="15" customHeight="1" x14ac:dyDescent="0.25">
      <c r="A111" s="28" t="s">
        <v>30</v>
      </c>
      <c r="B111" s="228" t="s">
        <v>130</v>
      </c>
      <c r="C111" s="229"/>
      <c r="D111" s="229"/>
      <c r="E111" s="229"/>
      <c r="F111" s="229"/>
      <c r="G111" s="230"/>
      <c r="H111" s="231">
        <v>0</v>
      </c>
      <c r="I111" s="231"/>
      <c r="J111" s="317"/>
      <c r="K111" s="16"/>
    </row>
    <row r="112" spans="1:11" ht="15" customHeight="1" x14ac:dyDescent="0.25">
      <c r="A112" s="28" t="s">
        <v>32</v>
      </c>
      <c r="B112" s="233" t="s">
        <v>131</v>
      </c>
      <c r="C112" s="234"/>
      <c r="D112" s="234"/>
      <c r="E112" s="234"/>
      <c r="F112" s="234"/>
      <c r="G112" s="235"/>
      <c r="H112" s="231">
        <v>0</v>
      </c>
      <c r="I112" s="231"/>
      <c r="J112" s="317"/>
      <c r="K112" s="16"/>
    </row>
    <row r="113" spans="1:12" ht="15" customHeight="1" x14ac:dyDescent="0.25">
      <c r="A113" s="211" t="s">
        <v>26</v>
      </c>
      <c r="B113" s="211"/>
      <c r="C113" s="211"/>
      <c r="D113" s="211"/>
      <c r="E113" s="211"/>
      <c r="F113" s="211"/>
      <c r="G113" s="211"/>
      <c r="H113" s="213">
        <f>SUM(H111:I112)</f>
        <v>0</v>
      </c>
      <c r="I113" s="213"/>
      <c r="J113" s="16"/>
      <c r="K113" s="16"/>
    </row>
    <row r="114" spans="1:12" ht="15" customHeight="1" x14ac:dyDescent="0.25">
      <c r="A114" s="223"/>
      <c r="B114" s="223"/>
      <c r="C114" s="223"/>
      <c r="D114" s="223"/>
      <c r="E114" s="223"/>
      <c r="F114" s="223"/>
      <c r="G114" s="223"/>
      <c r="H114" s="223"/>
      <c r="I114" s="223"/>
      <c r="J114" s="16"/>
      <c r="K114" s="16"/>
    </row>
    <row r="115" spans="1:12" ht="15" customHeight="1" x14ac:dyDescent="0.25">
      <c r="A115" s="224" t="s">
        <v>133</v>
      </c>
      <c r="B115" s="225"/>
      <c r="C115" s="225"/>
      <c r="D115" s="225"/>
      <c r="E115" s="225"/>
      <c r="F115" s="225"/>
      <c r="G115" s="225"/>
      <c r="H115" s="225"/>
      <c r="I115" s="226"/>
      <c r="J115" s="16"/>
      <c r="K115" s="16"/>
    </row>
    <row r="116" spans="1:12" ht="15" customHeight="1" x14ac:dyDescent="0.25">
      <c r="A116" s="42">
        <v>6</v>
      </c>
      <c r="B116" s="227" t="s">
        <v>134</v>
      </c>
      <c r="C116" s="227"/>
      <c r="D116" s="227"/>
      <c r="E116" s="227"/>
      <c r="F116" s="227"/>
      <c r="G116" s="227"/>
      <c r="H116" s="42" t="s">
        <v>71</v>
      </c>
      <c r="I116" s="42" t="s">
        <v>52</v>
      </c>
      <c r="J116" s="16"/>
      <c r="K116" s="16"/>
    </row>
    <row r="117" spans="1:12" ht="15" customHeight="1" x14ac:dyDescent="0.25">
      <c r="A117" s="159" t="s">
        <v>30</v>
      </c>
      <c r="B117" s="216" t="s">
        <v>135</v>
      </c>
      <c r="C117" s="216"/>
      <c r="D117" s="216"/>
      <c r="E117" s="216"/>
      <c r="F117" s="216"/>
      <c r="G117" s="216"/>
      <c r="H117" s="171">
        <v>1.4999999999999999E-2</v>
      </c>
      <c r="I117" s="172">
        <f>H133*H117</f>
        <v>71.92661259180737</v>
      </c>
      <c r="J117" s="16"/>
      <c r="K117" s="16"/>
      <c r="L117" s="54"/>
    </row>
    <row r="118" spans="1:12" ht="15" customHeight="1" x14ac:dyDescent="0.25">
      <c r="A118" s="159" t="s">
        <v>32</v>
      </c>
      <c r="B118" s="216" t="s">
        <v>136</v>
      </c>
      <c r="C118" s="216"/>
      <c r="D118" s="216"/>
      <c r="E118" s="216"/>
      <c r="F118" s="216"/>
      <c r="G118" s="216"/>
      <c r="H118" s="171">
        <v>2.1000000000000001E-2</v>
      </c>
      <c r="I118" s="172">
        <f>(I117+H133)*H118</f>
        <v>102.20771649295827</v>
      </c>
      <c r="J118" s="16"/>
      <c r="K118" s="16"/>
      <c r="L118" s="53"/>
    </row>
    <row r="119" spans="1:12" ht="15" customHeight="1" x14ac:dyDescent="0.25">
      <c r="A119" s="28" t="s">
        <v>35</v>
      </c>
      <c r="B119" s="209" t="s">
        <v>137</v>
      </c>
      <c r="C119" s="209"/>
      <c r="D119" s="209"/>
      <c r="E119" s="209"/>
      <c r="F119" s="209"/>
      <c r="G119" s="209"/>
      <c r="H119" s="38">
        <f>SUM(H120:H122)</f>
        <v>8.6499999999999994E-2</v>
      </c>
      <c r="I119" s="105">
        <f>((H133+I117+I118)/(1-H119))*H119</f>
        <v>470.54123562698919</v>
      </c>
      <c r="J119" s="16"/>
      <c r="K119" s="16"/>
    </row>
    <row r="120" spans="1:12" ht="15" customHeight="1" x14ac:dyDescent="0.25">
      <c r="A120" s="232" t="s">
        <v>138</v>
      </c>
      <c r="B120" s="232"/>
      <c r="C120" s="218" t="s">
        <v>139</v>
      </c>
      <c r="D120" s="160" t="s">
        <v>140</v>
      </c>
      <c r="E120" s="161"/>
      <c r="F120" s="161"/>
      <c r="G120" s="162"/>
      <c r="H120" s="171">
        <v>6.4999999999999997E-3</v>
      </c>
      <c r="I120" s="172">
        <f>((H133+I117+I118)/(1-H119))*H120</f>
        <v>35.358589960409596</v>
      </c>
      <c r="J120" s="16"/>
      <c r="K120" s="16"/>
    </row>
    <row r="121" spans="1:12" ht="15" customHeight="1" x14ac:dyDescent="0.25">
      <c r="A121" s="232" t="s">
        <v>141</v>
      </c>
      <c r="B121" s="232"/>
      <c r="C121" s="219"/>
      <c r="D121" s="160" t="s">
        <v>142</v>
      </c>
      <c r="E121" s="161"/>
      <c r="F121" s="161"/>
      <c r="G121" s="162"/>
      <c r="H121" s="171">
        <v>0.03</v>
      </c>
      <c r="I121" s="172">
        <f>((H133+I117+I118)/(1-H119))*H121</f>
        <v>163.19349212496735</v>
      </c>
      <c r="J121" s="16"/>
      <c r="K121" s="16"/>
    </row>
    <row r="122" spans="1:12" ht="15" customHeight="1" x14ac:dyDescent="0.25">
      <c r="A122" s="232" t="s">
        <v>143</v>
      </c>
      <c r="B122" s="232"/>
      <c r="C122" s="39" t="s">
        <v>144</v>
      </c>
      <c r="D122" s="29" t="s">
        <v>145</v>
      </c>
      <c r="E122" s="30"/>
      <c r="F122" s="30"/>
      <c r="G122" s="32"/>
      <c r="H122" s="38">
        <v>0.05</v>
      </c>
      <c r="I122" s="105">
        <f>((H133+I117+I118)/(1-H119))*H122</f>
        <v>271.98915354161227</v>
      </c>
      <c r="J122" s="16"/>
      <c r="K122" s="16"/>
    </row>
    <row r="123" spans="1:12" ht="15" customHeight="1" x14ac:dyDescent="0.25">
      <c r="A123" s="211" t="s">
        <v>26</v>
      </c>
      <c r="B123" s="211"/>
      <c r="C123" s="211"/>
      <c r="D123" s="211"/>
      <c r="E123" s="211"/>
      <c r="F123" s="211"/>
      <c r="G123" s="211"/>
      <c r="H123" s="41">
        <f>H119+H118+H117</f>
        <v>0.1225</v>
      </c>
      <c r="I123" s="40">
        <f>SUM(I117:I119)</f>
        <v>644.67556471175476</v>
      </c>
      <c r="J123" s="16"/>
      <c r="K123" s="16"/>
      <c r="L123" s="54"/>
    </row>
    <row r="124" spans="1:12" ht="15" customHeight="1" x14ac:dyDescent="0.25">
      <c r="A124" s="208"/>
      <c r="B124" s="208"/>
      <c r="C124" s="208"/>
      <c r="D124" s="208"/>
      <c r="E124" s="208"/>
      <c r="F124" s="208"/>
      <c r="G124" s="208"/>
      <c r="H124" s="208"/>
      <c r="I124" s="208"/>
      <c r="J124" s="16"/>
      <c r="K124" s="16"/>
    </row>
    <row r="125" spans="1:12" ht="15" customHeight="1" x14ac:dyDescent="0.25">
      <c r="A125" s="214" t="s">
        <v>146</v>
      </c>
      <c r="B125" s="214"/>
      <c r="C125" s="214"/>
      <c r="D125" s="214"/>
      <c r="E125" s="214"/>
      <c r="F125" s="214"/>
      <c r="G125" s="214"/>
      <c r="H125" s="214"/>
      <c r="I125" s="214"/>
      <c r="J125" s="16"/>
      <c r="K125" s="16"/>
    </row>
    <row r="126" spans="1:12" ht="15" customHeight="1" x14ac:dyDescent="0.25">
      <c r="A126" s="215"/>
      <c r="B126" s="215"/>
      <c r="C126" s="215"/>
      <c r="D126" s="215"/>
      <c r="E126" s="215"/>
      <c r="F126" s="215"/>
      <c r="G126" s="215"/>
      <c r="H126" s="215"/>
      <c r="I126" s="215"/>
      <c r="J126" s="16"/>
      <c r="K126" s="16"/>
    </row>
    <row r="127" spans="1:12" ht="15" customHeight="1" x14ac:dyDescent="0.25">
      <c r="A127" s="211" t="s">
        <v>147</v>
      </c>
      <c r="B127" s="211"/>
      <c r="C127" s="211"/>
      <c r="D127" s="211"/>
      <c r="E127" s="211"/>
      <c r="F127" s="211"/>
      <c r="G127" s="211"/>
      <c r="H127" s="211" t="s">
        <v>52</v>
      </c>
      <c r="I127" s="211"/>
      <c r="J127" s="16"/>
      <c r="K127" s="16"/>
    </row>
    <row r="128" spans="1:12" ht="15" customHeight="1" x14ac:dyDescent="0.25">
      <c r="A128" s="28" t="s">
        <v>30</v>
      </c>
      <c r="B128" s="209" t="s">
        <v>148</v>
      </c>
      <c r="C128" s="209"/>
      <c r="D128" s="209"/>
      <c r="E128" s="209"/>
      <c r="F128" s="209"/>
      <c r="G128" s="209"/>
      <c r="H128" s="210">
        <f>H34</f>
        <v>2485.9</v>
      </c>
      <c r="I128" s="210"/>
      <c r="J128" s="16"/>
      <c r="K128" s="16"/>
    </row>
    <row r="129" spans="1:11" ht="15" customHeight="1" x14ac:dyDescent="0.25">
      <c r="A129" s="28" t="s">
        <v>32</v>
      </c>
      <c r="B129" s="209" t="s">
        <v>149</v>
      </c>
      <c r="C129" s="209"/>
      <c r="D129" s="209"/>
      <c r="E129" s="209"/>
      <c r="F129" s="209"/>
      <c r="G129" s="209"/>
      <c r="H129" s="210">
        <f>H72</f>
        <v>2046.2460644171447</v>
      </c>
      <c r="I129" s="210"/>
      <c r="J129" s="16"/>
      <c r="K129" s="16"/>
    </row>
    <row r="130" spans="1:11" ht="15" customHeight="1" x14ac:dyDescent="0.25">
      <c r="A130" s="28" t="s">
        <v>35</v>
      </c>
      <c r="B130" s="209" t="s">
        <v>150</v>
      </c>
      <c r="C130" s="209"/>
      <c r="D130" s="209"/>
      <c r="E130" s="209"/>
      <c r="F130" s="209"/>
      <c r="G130" s="209"/>
      <c r="H130" s="210">
        <f>H82</f>
        <v>162.11430870277781</v>
      </c>
      <c r="I130" s="210"/>
      <c r="J130" s="16"/>
      <c r="K130" s="16"/>
    </row>
    <row r="131" spans="1:11" ht="15" customHeight="1" x14ac:dyDescent="0.25">
      <c r="A131" s="28" t="s">
        <v>37</v>
      </c>
      <c r="B131" s="209" t="s">
        <v>151</v>
      </c>
      <c r="C131" s="209"/>
      <c r="D131" s="209"/>
      <c r="E131" s="209"/>
      <c r="F131" s="209"/>
      <c r="G131" s="209"/>
      <c r="H131" s="210">
        <f>H107</f>
        <v>100.84713300056899</v>
      </c>
      <c r="I131" s="210"/>
      <c r="J131" s="16"/>
      <c r="K131" s="16"/>
    </row>
    <row r="132" spans="1:11" ht="15" customHeight="1" x14ac:dyDescent="0.25">
      <c r="A132" s="28" t="s">
        <v>60</v>
      </c>
      <c r="B132" s="209" t="s">
        <v>152</v>
      </c>
      <c r="C132" s="209"/>
      <c r="D132" s="209"/>
      <c r="E132" s="209"/>
      <c r="F132" s="209"/>
      <c r="G132" s="209"/>
      <c r="H132" s="210">
        <f>H113</f>
        <v>0</v>
      </c>
      <c r="I132" s="210"/>
      <c r="J132" s="16"/>
      <c r="K132" s="16"/>
    </row>
    <row r="133" spans="1:11" ht="15" customHeight="1" x14ac:dyDescent="0.25">
      <c r="A133" s="211" t="s">
        <v>153</v>
      </c>
      <c r="B133" s="211"/>
      <c r="C133" s="211"/>
      <c r="D133" s="211"/>
      <c r="E133" s="211"/>
      <c r="F133" s="211"/>
      <c r="G133" s="211"/>
      <c r="H133" s="213">
        <f>SUM(H128:I132)</f>
        <v>4795.1075061204911</v>
      </c>
      <c r="I133" s="213"/>
      <c r="J133" s="16"/>
      <c r="K133" s="16"/>
    </row>
    <row r="134" spans="1:11" ht="15" customHeight="1" x14ac:dyDescent="0.25">
      <c r="A134" s="28" t="s">
        <v>62</v>
      </c>
      <c r="B134" s="209" t="s">
        <v>154</v>
      </c>
      <c r="C134" s="209"/>
      <c r="D134" s="209"/>
      <c r="E134" s="209"/>
      <c r="F134" s="209"/>
      <c r="G134" s="209"/>
      <c r="H134" s="210">
        <f>I123</f>
        <v>644.67556471175476</v>
      </c>
      <c r="I134" s="210"/>
      <c r="J134" s="16"/>
      <c r="K134" s="16"/>
    </row>
    <row r="135" spans="1:11" ht="15" customHeight="1" x14ac:dyDescent="0.25">
      <c r="A135" s="211" t="s">
        <v>155</v>
      </c>
      <c r="B135" s="211"/>
      <c r="C135" s="211"/>
      <c r="D135" s="211"/>
      <c r="E135" s="211"/>
      <c r="F135" s="211"/>
      <c r="G135" s="211"/>
      <c r="H135" s="212">
        <f>(H133+H134)</f>
        <v>5439.7830708322454</v>
      </c>
      <c r="I135" s="212"/>
      <c r="J135" s="16"/>
      <c r="K135" s="16"/>
    </row>
    <row r="136" spans="1:11" ht="15" customHeight="1" x14ac:dyDescent="0.25">
      <c r="A136" s="208"/>
      <c r="B136" s="208"/>
      <c r="C136" s="208"/>
      <c r="D136" s="208"/>
      <c r="E136" s="208"/>
      <c r="F136" s="208"/>
      <c r="G136" s="208"/>
      <c r="H136" s="208"/>
      <c r="I136" s="208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156</v>
      </c>
      <c r="C139" s="12">
        <v>4.1999999999999997E-3</v>
      </c>
    </row>
    <row r="140" spans="1:11" ht="15" hidden="1" customHeight="1" x14ac:dyDescent="0.25">
      <c r="B140" s="13" t="s">
        <v>136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14" t="s">
        <v>157</v>
      </c>
      <c r="B145" s="214"/>
      <c r="C145" s="214"/>
      <c r="D145" s="214"/>
      <c r="E145" s="214"/>
      <c r="F145" s="214"/>
      <c r="G145" s="214"/>
      <c r="H145" s="214"/>
      <c r="I145" s="214"/>
      <c r="K145" s="49"/>
    </row>
    <row r="146" spans="1:11" ht="15" customHeight="1" x14ac:dyDescent="0.25">
      <c r="A146" s="98"/>
      <c r="B146" s="98"/>
      <c r="C146" s="98"/>
      <c r="D146" s="98"/>
      <c r="E146" s="98"/>
      <c r="F146" s="98"/>
      <c r="G146" s="98"/>
      <c r="H146" s="98"/>
      <c r="I146" s="98"/>
    </row>
    <row r="147" spans="1:11" ht="15" customHeight="1" x14ac:dyDescent="0.25">
      <c r="A147" s="211" t="s">
        <v>158</v>
      </c>
      <c r="B147" s="211"/>
      <c r="C147" s="211"/>
      <c r="D147" s="211"/>
      <c r="E147" s="211"/>
      <c r="F147" s="211"/>
      <c r="G147" s="211"/>
      <c r="H147" s="211" t="s">
        <v>52</v>
      </c>
      <c r="I147" s="211"/>
    </row>
    <row r="148" spans="1:11" ht="15" customHeight="1" x14ac:dyDescent="0.25">
      <c r="A148" s="28" t="s">
        <v>30</v>
      </c>
      <c r="B148" s="209" t="s">
        <v>159</v>
      </c>
      <c r="C148" s="209"/>
      <c r="D148" s="209"/>
      <c r="E148" s="209"/>
      <c r="F148" s="209"/>
      <c r="G148" s="209"/>
      <c r="H148" s="210">
        <f>I39</f>
        <v>207.07547</v>
      </c>
      <c r="I148" s="210"/>
    </row>
    <row r="149" spans="1:11" ht="15" customHeight="1" x14ac:dyDescent="0.25">
      <c r="A149" s="28" t="s">
        <v>32</v>
      </c>
      <c r="B149" s="209" t="s">
        <v>181</v>
      </c>
      <c r="C149" s="209"/>
      <c r="D149" s="209"/>
      <c r="E149" s="209"/>
      <c r="F149" s="209"/>
      <c r="G149" s="209"/>
      <c r="H149" s="210">
        <f>I40</f>
        <v>276.21111111111111</v>
      </c>
      <c r="I149" s="210"/>
    </row>
    <row r="150" spans="1:11" ht="15" customHeight="1" x14ac:dyDescent="0.25">
      <c r="A150" s="28" t="s">
        <v>35</v>
      </c>
      <c r="B150" s="209" t="s">
        <v>160</v>
      </c>
      <c r="C150" s="209"/>
      <c r="D150" s="209"/>
      <c r="E150" s="209"/>
      <c r="F150" s="209"/>
      <c r="G150" s="209"/>
      <c r="H150" s="290">
        <f>H82</f>
        <v>162.11430870277781</v>
      </c>
      <c r="I150" s="291"/>
    </row>
    <row r="151" spans="1:11" ht="15" customHeight="1" x14ac:dyDescent="0.25">
      <c r="A151" s="28" t="s">
        <v>37</v>
      </c>
      <c r="B151" s="209" t="s">
        <v>176</v>
      </c>
      <c r="C151" s="209"/>
      <c r="D151" s="209"/>
      <c r="E151" s="209"/>
      <c r="F151" s="209"/>
      <c r="G151" s="209"/>
      <c r="H151" s="290">
        <f>I101</f>
        <v>100.84713300056899</v>
      </c>
      <c r="I151" s="291"/>
    </row>
    <row r="152" spans="1:11" ht="15" customHeight="1" x14ac:dyDescent="0.25">
      <c r="A152" s="239" t="s">
        <v>161</v>
      </c>
      <c r="B152" s="240"/>
      <c r="C152" s="240"/>
      <c r="D152" s="240"/>
      <c r="E152" s="240"/>
      <c r="F152" s="240"/>
      <c r="G152" s="241"/>
      <c r="H152" s="328">
        <f>SUM(H148:I151)</f>
        <v>746.24802281445784</v>
      </c>
      <c r="I152" s="329"/>
    </row>
  </sheetData>
  <mergeCells count="173">
    <mergeCell ref="J76:J81"/>
    <mergeCell ref="J88:J92"/>
    <mergeCell ref="J111:J112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21:G21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H113:I113"/>
    <mergeCell ref="A114:I114"/>
    <mergeCell ref="A115:I115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</mergeCells>
  <dataValidations count="1">
    <dataValidation allowBlank="1" sqref="A1 A125" xr:uid="{31BF8693-D747-40FE-A320-7EBE78C56D1D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3D95C-94F6-43A0-92AA-BA67570467F1}">
  <sheetPr>
    <tabColor theme="3" tint="0.59999389629810485"/>
  </sheetPr>
  <dimension ref="A1:Q152"/>
  <sheetViews>
    <sheetView showGridLines="0" topLeftCell="A37" zoomScaleNormal="100" zoomScaleSheetLayoutView="100" workbookViewId="0">
      <selection activeCell="H47" sqref="H47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304" t="s">
        <v>27</v>
      </c>
      <c r="B1" s="304"/>
      <c r="C1" s="304"/>
      <c r="D1" s="304"/>
      <c r="E1" s="304"/>
      <c r="F1" s="304"/>
      <c r="G1" s="304"/>
      <c r="H1" s="304"/>
      <c r="I1" s="304"/>
      <c r="J1" s="16"/>
      <c r="K1" s="16"/>
    </row>
    <row r="2" spans="1:11" ht="15" customHeight="1" x14ac:dyDescent="0.25">
      <c r="A2" s="242"/>
      <c r="B2" s="242"/>
      <c r="C2" s="242"/>
      <c r="D2" s="242"/>
      <c r="E2" s="242"/>
      <c r="F2" s="242"/>
      <c r="G2" s="242"/>
      <c r="H2" s="242"/>
      <c r="I2" s="242"/>
      <c r="J2" s="16"/>
      <c r="K2" s="16"/>
    </row>
    <row r="3" spans="1:11" ht="15" customHeight="1" x14ac:dyDescent="0.25">
      <c r="A3" s="19"/>
      <c r="B3" s="20" t="s">
        <v>28</v>
      </c>
      <c r="C3" s="305" t="s">
        <v>255</v>
      </c>
      <c r="D3" s="305"/>
      <c r="E3" s="305"/>
      <c r="F3" s="305"/>
      <c r="G3" s="305"/>
      <c r="H3" s="305"/>
      <c r="I3" s="305"/>
      <c r="J3" s="16"/>
      <c r="K3" s="16"/>
    </row>
    <row r="4" spans="1:11" ht="15" customHeight="1" x14ac:dyDescent="0.25">
      <c r="A4" s="19"/>
      <c r="B4" s="21" t="s">
        <v>256</v>
      </c>
      <c r="C4" s="306"/>
      <c r="D4" s="306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257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42"/>
      <c r="B6" s="242"/>
      <c r="C6" s="242"/>
      <c r="D6" s="242"/>
      <c r="E6" s="242"/>
      <c r="F6" s="242"/>
      <c r="G6" s="242"/>
      <c r="H6" s="242"/>
      <c r="I6" s="242"/>
      <c r="J6" s="16"/>
      <c r="K6" s="16"/>
    </row>
    <row r="7" spans="1:11" ht="15" customHeight="1" x14ac:dyDescent="0.25">
      <c r="A7" s="303" t="s">
        <v>29</v>
      </c>
      <c r="B7" s="303"/>
      <c r="C7" s="303"/>
      <c r="D7" s="303"/>
      <c r="E7" s="303"/>
      <c r="F7" s="303"/>
      <c r="G7" s="303"/>
      <c r="H7" s="303"/>
      <c r="I7" s="303"/>
      <c r="J7" s="16"/>
      <c r="K7" s="16"/>
    </row>
    <row r="8" spans="1:11" ht="15" customHeight="1" x14ac:dyDescent="0.25">
      <c r="A8" s="23" t="s">
        <v>30</v>
      </c>
      <c r="B8" s="279" t="s">
        <v>31</v>
      </c>
      <c r="C8" s="279"/>
      <c r="D8" s="279"/>
      <c r="E8" s="279"/>
      <c r="F8" s="279"/>
      <c r="G8" s="309">
        <v>45439</v>
      </c>
      <c r="H8" s="307"/>
      <c r="I8" s="307"/>
      <c r="J8" s="16"/>
      <c r="K8" s="16"/>
    </row>
    <row r="9" spans="1:11" ht="15" customHeight="1" x14ac:dyDescent="0.25">
      <c r="A9" s="23" t="s">
        <v>32</v>
      </c>
      <c r="B9" s="279" t="s">
        <v>33</v>
      </c>
      <c r="C9" s="279"/>
      <c r="D9" s="279"/>
      <c r="E9" s="279"/>
      <c r="F9" s="279"/>
      <c r="G9" s="310" t="s">
        <v>34</v>
      </c>
      <c r="H9" s="311"/>
      <c r="I9" s="312"/>
      <c r="J9" s="16"/>
      <c r="K9" s="16"/>
    </row>
    <row r="10" spans="1:11" ht="15" customHeight="1" x14ac:dyDescent="0.25">
      <c r="A10" s="24" t="s">
        <v>35</v>
      </c>
      <c r="B10" s="313" t="s">
        <v>36</v>
      </c>
      <c r="C10" s="314"/>
      <c r="D10" s="314"/>
      <c r="E10" s="314"/>
      <c r="F10" s="314"/>
      <c r="G10" s="307" t="s">
        <v>250</v>
      </c>
      <c r="H10" s="307"/>
      <c r="I10" s="307"/>
      <c r="J10" s="16"/>
      <c r="K10" s="16"/>
    </row>
    <row r="11" spans="1:11" ht="15" customHeight="1" x14ac:dyDescent="0.25">
      <c r="A11" s="23" t="s">
        <v>37</v>
      </c>
      <c r="B11" s="25" t="s">
        <v>38</v>
      </c>
      <c r="C11" s="26"/>
      <c r="D11" s="26"/>
      <c r="E11" s="26"/>
      <c r="F11" s="26"/>
      <c r="G11" s="339">
        <v>3</v>
      </c>
      <c r="H11" s="340"/>
      <c r="I11" s="341"/>
      <c r="J11" s="16"/>
      <c r="K11" s="16"/>
    </row>
    <row r="12" spans="1:11" ht="15" customHeight="1" x14ac:dyDescent="0.25">
      <c r="A12" s="303" t="s">
        <v>39</v>
      </c>
      <c r="B12" s="303"/>
      <c r="C12" s="303"/>
      <c r="D12" s="303"/>
      <c r="E12" s="303"/>
      <c r="F12" s="303"/>
      <c r="G12" s="303"/>
      <c r="H12" s="303"/>
      <c r="I12" s="303"/>
      <c r="J12" s="16"/>
      <c r="K12" s="16"/>
    </row>
    <row r="13" spans="1:11" ht="15" customHeight="1" x14ac:dyDescent="0.25">
      <c r="A13" s="23">
        <v>1</v>
      </c>
      <c r="B13" s="279" t="s">
        <v>40</v>
      </c>
      <c r="C13" s="279"/>
      <c r="D13" s="279"/>
      <c r="E13" s="279"/>
      <c r="F13" s="279"/>
      <c r="G13" s="279"/>
      <c r="H13" s="307" t="s">
        <v>4</v>
      </c>
      <c r="I13" s="307"/>
      <c r="J13" s="16"/>
      <c r="K13" s="16"/>
    </row>
    <row r="14" spans="1:11" ht="15" customHeight="1" x14ac:dyDescent="0.25">
      <c r="A14" s="23">
        <v>2</v>
      </c>
      <c r="B14" s="279" t="s">
        <v>41</v>
      </c>
      <c r="C14" s="279"/>
      <c r="D14" s="279"/>
      <c r="E14" s="279"/>
      <c r="F14" s="279"/>
      <c r="G14" s="279"/>
      <c r="H14" s="308">
        <v>1</v>
      </c>
      <c r="I14" s="308"/>
      <c r="J14" s="16"/>
      <c r="K14" s="16"/>
    </row>
    <row r="15" spans="1:11" ht="15" customHeight="1" x14ac:dyDescent="0.25">
      <c r="A15" s="23">
        <v>3</v>
      </c>
      <c r="B15" s="25" t="s">
        <v>42</v>
      </c>
      <c r="C15" s="302" t="s">
        <v>11</v>
      </c>
      <c r="D15" s="302"/>
      <c r="E15" s="302"/>
      <c r="F15" s="302"/>
      <c r="G15" s="302"/>
      <c r="H15" s="302"/>
      <c r="I15" s="302"/>
      <c r="J15" s="16"/>
      <c r="K15" s="16"/>
    </row>
    <row r="16" spans="1:11" ht="15" customHeight="1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16"/>
      <c r="K16" s="16"/>
    </row>
    <row r="17" spans="1:14" ht="15" customHeight="1" x14ac:dyDescent="0.25">
      <c r="A17" s="303" t="s">
        <v>43</v>
      </c>
      <c r="B17" s="303"/>
      <c r="C17" s="303"/>
      <c r="D17" s="303"/>
      <c r="E17" s="303"/>
      <c r="F17" s="303"/>
      <c r="G17" s="303"/>
      <c r="H17" s="303"/>
      <c r="I17" s="303"/>
      <c r="J17" s="16"/>
      <c r="K17" s="16"/>
    </row>
    <row r="18" spans="1:14" ht="15" customHeight="1" x14ac:dyDescent="0.25">
      <c r="A18" s="238" t="s">
        <v>44</v>
      </c>
      <c r="B18" s="238"/>
      <c r="C18" s="238"/>
      <c r="D18" s="238"/>
      <c r="E18" s="238"/>
      <c r="F18" s="238"/>
      <c r="G18" s="238"/>
      <c r="H18" s="238"/>
      <c r="I18" s="238"/>
      <c r="J18" s="16"/>
      <c r="K18" s="16"/>
    </row>
    <row r="19" spans="1:14" x14ac:dyDescent="0.25">
      <c r="A19" s="27">
        <v>1</v>
      </c>
      <c r="B19" s="268" t="s">
        <v>45</v>
      </c>
      <c r="C19" s="268"/>
      <c r="D19" s="268"/>
      <c r="E19" s="268"/>
      <c r="F19" s="268"/>
      <c r="G19" s="268"/>
      <c r="H19" s="300" t="s">
        <v>251</v>
      </c>
      <c r="I19" s="301"/>
      <c r="J19" s="16"/>
      <c r="K19" s="16"/>
    </row>
    <row r="20" spans="1:14" ht="15" customHeight="1" x14ac:dyDescent="0.25">
      <c r="A20" s="27">
        <v>2</v>
      </c>
      <c r="B20" s="268" t="s">
        <v>46</v>
      </c>
      <c r="C20" s="268"/>
      <c r="D20" s="268"/>
      <c r="E20" s="268"/>
      <c r="F20" s="268"/>
      <c r="G20" s="268"/>
      <c r="H20" s="315" t="s">
        <v>253</v>
      </c>
      <c r="I20" s="316"/>
      <c r="J20" s="16"/>
      <c r="K20" s="16"/>
    </row>
    <row r="21" spans="1:14" ht="15" customHeight="1" x14ac:dyDescent="0.25">
      <c r="A21" s="156">
        <v>3</v>
      </c>
      <c r="B21" s="272" t="s">
        <v>47</v>
      </c>
      <c r="C21" s="272"/>
      <c r="D21" s="272"/>
      <c r="E21" s="272"/>
      <c r="F21" s="272"/>
      <c r="G21" s="272"/>
      <c r="H21" s="298">
        <v>2485.9</v>
      </c>
      <c r="I21" s="299"/>
      <c r="J21" s="16"/>
      <c r="K21" s="16"/>
    </row>
    <row r="22" spans="1:14" x14ac:dyDescent="0.25">
      <c r="A22" s="27">
        <v>4</v>
      </c>
      <c r="B22" s="268" t="s">
        <v>48</v>
      </c>
      <c r="C22" s="268"/>
      <c r="D22" s="268"/>
      <c r="E22" s="268"/>
      <c r="F22" s="268"/>
      <c r="G22" s="268"/>
      <c r="H22" s="300"/>
      <c r="I22" s="301"/>
      <c r="J22" s="16"/>
      <c r="K22" s="16"/>
    </row>
    <row r="23" spans="1:14" ht="15" customHeight="1" x14ac:dyDescent="0.25">
      <c r="A23" s="27">
        <v>5</v>
      </c>
      <c r="B23" s="268" t="s">
        <v>49</v>
      </c>
      <c r="C23" s="268"/>
      <c r="D23" s="268"/>
      <c r="E23" s="268"/>
      <c r="F23" s="268"/>
      <c r="G23" s="268"/>
      <c r="H23" s="282" t="s">
        <v>182</v>
      </c>
      <c r="I23" s="283"/>
      <c r="J23" s="16"/>
      <c r="K23" s="16"/>
    </row>
    <row r="24" spans="1:14" ht="1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16"/>
      <c r="K24" s="16"/>
    </row>
    <row r="25" spans="1:14" ht="15" customHeight="1" x14ac:dyDescent="0.25">
      <c r="A25" s="224" t="s">
        <v>50</v>
      </c>
      <c r="B25" s="225"/>
      <c r="C25" s="225"/>
      <c r="D25" s="225"/>
      <c r="E25" s="225"/>
      <c r="F25" s="225"/>
      <c r="G25" s="225"/>
      <c r="H25" s="225"/>
      <c r="I25" s="226"/>
      <c r="J25" s="16"/>
      <c r="K25" s="16"/>
      <c r="M25" s="49"/>
    </row>
    <row r="26" spans="1:14" ht="15" customHeight="1" x14ac:dyDescent="0.25">
      <c r="A26" s="43">
        <v>1</v>
      </c>
      <c r="B26" s="237" t="s">
        <v>51</v>
      </c>
      <c r="C26" s="237"/>
      <c r="D26" s="237"/>
      <c r="E26" s="237"/>
      <c r="F26" s="237"/>
      <c r="G26" s="237"/>
      <c r="H26" s="321" t="s">
        <v>52</v>
      </c>
      <c r="I26" s="321"/>
      <c r="J26" s="16"/>
      <c r="K26" s="16"/>
      <c r="M26" s="49"/>
    </row>
    <row r="27" spans="1:14" ht="15" customHeight="1" x14ac:dyDescent="0.25">
      <c r="A27" s="27" t="s">
        <v>30</v>
      </c>
      <c r="B27" s="279" t="s">
        <v>53</v>
      </c>
      <c r="C27" s="279"/>
      <c r="D27" s="279"/>
      <c r="E27" s="279"/>
      <c r="F27" s="279"/>
      <c r="G27" s="279"/>
      <c r="H27" s="320">
        <f>H21</f>
        <v>2485.9</v>
      </c>
      <c r="I27" s="320"/>
      <c r="J27" s="16"/>
      <c r="K27" s="16"/>
    </row>
    <row r="28" spans="1:14" ht="15" customHeight="1" x14ac:dyDescent="0.25">
      <c r="A28" s="28" t="s">
        <v>32</v>
      </c>
      <c r="B28" s="29" t="s">
        <v>54</v>
      </c>
      <c r="C28" s="30"/>
      <c r="D28" s="31" t="s">
        <v>55</v>
      </c>
      <c r="E28" s="31" t="s">
        <v>58</v>
      </c>
      <c r="F28" s="30"/>
      <c r="G28" s="32"/>
      <c r="H28" s="210">
        <f>IF(E28="N",0,H27*0.3)</f>
        <v>0</v>
      </c>
      <c r="I28" s="210"/>
      <c r="J28" s="16"/>
      <c r="K28" s="16"/>
    </row>
    <row r="29" spans="1:14" ht="15" customHeight="1" x14ac:dyDescent="0.25">
      <c r="A29" s="28" t="s">
        <v>35</v>
      </c>
      <c r="B29" s="29" t="s">
        <v>57</v>
      </c>
      <c r="C29" s="30"/>
      <c r="D29" s="31" t="s">
        <v>55</v>
      </c>
      <c r="E29" s="31" t="s">
        <v>58</v>
      </c>
      <c r="F29" s="280"/>
      <c r="G29" s="281"/>
      <c r="H29" s="291"/>
      <c r="I29" s="210"/>
      <c r="J29" s="16"/>
      <c r="K29" s="16"/>
      <c r="N29" s="55"/>
    </row>
    <row r="30" spans="1:14" ht="15" customHeight="1" x14ac:dyDescent="0.25">
      <c r="A30" s="27" t="s">
        <v>37</v>
      </c>
      <c r="B30" s="285" t="s">
        <v>59</v>
      </c>
      <c r="C30" s="286"/>
      <c r="D30" s="286"/>
      <c r="E30" s="286"/>
      <c r="F30" s="286"/>
      <c r="G30" s="287"/>
      <c r="H30" s="210"/>
      <c r="I30" s="210"/>
      <c r="J30" s="16"/>
      <c r="K30" s="16"/>
    </row>
    <row r="31" spans="1:14" ht="15" customHeight="1" x14ac:dyDescent="0.25">
      <c r="A31" s="27" t="s">
        <v>60</v>
      </c>
      <c r="B31" s="285" t="s">
        <v>61</v>
      </c>
      <c r="C31" s="286"/>
      <c r="D31" s="286"/>
      <c r="E31" s="286"/>
      <c r="F31" s="286"/>
      <c r="G31" s="287"/>
      <c r="H31" s="210"/>
      <c r="I31" s="210"/>
      <c r="J31" s="16"/>
      <c r="K31" s="16"/>
    </row>
    <row r="32" spans="1:14" ht="15" customHeight="1" x14ac:dyDescent="0.25">
      <c r="A32" s="23" t="s">
        <v>62</v>
      </c>
      <c r="B32" s="284" t="s">
        <v>63</v>
      </c>
      <c r="C32" s="284"/>
      <c r="D32" s="284"/>
      <c r="E32" s="284"/>
      <c r="F32" s="284"/>
      <c r="G32" s="284"/>
      <c r="H32" s="231"/>
      <c r="I32" s="231"/>
      <c r="J32" s="16"/>
      <c r="K32" s="16"/>
    </row>
    <row r="33" spans="1:17" ht="15" customHeight="1" x14ac:dyDescent="0.25">
      <c r="A33" s="27" t="s">
        <v>64</v>
      </c>
      <c r="B33" s="268" t="s">
        <v>65</v>
      </c>
      <c r="C33" s="268"/>
      <c r="D33" s="268"/>
      <c r="E33" s="268"/>
      <c r="F33" s="268"/>
      <c r="G33" s="268"/>
      <c r="H33" s="322"/>
      <c r="I33" s="322"/>
      <c r="J33" s="16"/>
      <c r="K33" s="16"/>
    </row>
    <row r="34" spans="1:17" ht="15" customHeight="1" x14ac:dyDescent="0.25">
      <c r="A34" s="238" t="s">
        <v>66</v>
      </c>
      <c r="B34" s="238"/>
      <c r="C34" s="238"/>
      <c r="D34" s="238"/>
      <c r="E34" s="238"/>
      <c r="F34" s="238"/>
      <c r="G34" s="238"/>
      <c r="H34" s="245">
        <f>SUM(H27:I33)</f>
        <v>2485.9</v>
      </c>
      <c r="I34" s="245"/>
      <c r="J34" s="16"/>
      <c r="K34" s="16"/>
    </row>
    <row r="35" spans="1:17" ht="15" customHeight="1" x14ac:dyDescent="0.25">
      <c r="A35" s="276"/>
      <c r="B35" s="276"/>
      <c r="C35" s="276"/>
      <c r="D35" s="276"/>
      <c r="E35" s="276"/>
      <c r="F35" s="276"/>
      <c r="G35" s="276"/>
      <c r="H35" s="276"/>
      <c r="I35" s="276"/>
      <c r="J35" s="16"/>
      <c r="K35" s="16"/>
      <c r="L35" s="53"/>
      <c r="N35" s="53"/>
    </row>
    <row r="36" spans="1:17" ht="15" customHeight="1" x14ac:dyDescent="0.25">
      <c r="A36" s="224" t="s">
        <v>67</v>
      </c>
      <c r="B36" s="225"/>
      <c r="C36" s="225"/>
      <c r="D36" s="225"/>
      <c r="E36" s="225"/>
      <c r="F36" s="225"/>
      <c r="G36" s="225"/>
      <c r="H36" s="225"/>
      <c r="I36" s="226"/>
      <c r="J36" s="16"/>
      <c r="K36" s="16"/>
      <c r="Q36" s="53"/>
    </row>
    <row r="37" spans="1:17" ht="15" customHeight="1" x14ac:dyDescent="0.25">
      <c r="A37" s="237" t="s">
        <v>68</v>
      </c>
      <c r="B37" s="237"/>
      <c r="C37" s="237"/>
      <c r="D37" s="237"/>
      <c r="E37" s="237"/>
      <c r="F37" s="237"/>
      <c r="G37" s="237"/>
      <c r="H37" s="237"/>
      <c r="I37" s="237"/>
      <c r="J37" s="16"/>
      <c r="K37" s="16"/>
      <c r="L37" s="59"/>
    </row>
    <row r="38" spans="1:17" ht="15" customHeight="1" x14ac:dyDescent="0.25">
      <c r="A38" s="43" t="s">
        <v>69</v>
      </c>
      <c r="B38" s="220" t="s">
        <v>70</v>
      </c>
      <c r="C38" s="221"/>
      <c r="D38" s="221"/>
      <c r="E38" s="221"/>
      <c r="F38" s="221"/>
      <c r="G38" s="222"/>
      <c r="H38" s="43" t="s">
        <v>71</v>
      </c>
      <c r="I38" s="46" t="s">
        <v>52</v>
      </c>
      <c r="J38" s="16"/>
      <c r="K38" s="16"/>
      <c r="N38" s="57"/>
    </row>
    <row r="39" spans="1:17" ht="15" customHeight="1" x14ac:dyDescent="0.25">
      <c r="A39" s="27" t="s">
        <v>30</v>
      </c>
      <c r="B39" s="273" t="s">
        <v>72</v>
      </c>
      <c r="C39" s="274"/>
      <c r="D39" s="274"/>
      <c r="E39" s="274"/>
      <c r="F39" s="274"/>
      <c r="G39" s="275"/>
      <c r="H39" s="62">
        <v>8.3299999999999999E-2</v>
      </c>
      <c r="I39" s="34">
        <f>H34*H39</f>
        <v>207.07547</v>
      </c>
      <c r="J39" s="16"/>
      <c r="K39" s="17"/>
      <c r="L39" s="58"/>
      <c r="M39" s="58"/>
      <c r="N39" s="57"/>
      <c r="O39" s="14"/>
    </row>
    <row r="40" spans="1:17" ht="15" customHeight="1" x14ac:dyDescent="0.25">
      <c r="A40" s="27" t="s">
        <v>32</v>
      </c>
      <c r="B40" s="273" t="s">
        <v>73</v>
      </c>
      <c r="C40" s="274"/>
      <c r="D40" s="274"/>
      <c r="E40" s="274"/>
      <c r="F40" s="274"/>
      <c r="G40" s="275"/>
      <c r="H40" s="62">
        <f>0.0833333333333333+0.0277777777777778</f>
        <v>0.1111111111111111</v>
      </c>
      <c r="I40" s="34">
        <f>H34*H40</f>
        <v>276.21111111111111</v>
      </c>
      <c r="J40" s="16"/>
      <c r="K40" s="17"/>
      <c r="L40" s="58"/>
      <c r="M40" s="58"/>
      <c r="N40" s="57"/>
      <c r="O40" s="14"/>
    </row>
    <row r="41" spans="1:17" ht="15" customHeight="1" x14ac:dyDescent="0.25">
      <c r="A41" s="61" t="s">
        <v>74</v>
      </c>
      <c r="B41" s="60"/>
      <c r="C41" s="60"/>
      <c r="D41" s="60"/>
      <c r="E41" s="60"/>
      <c r="F41" s="60"/>
      <c r="G41" s="60"/>
      <c r="H41" s="67">
        <f>SUM(H39:H40)</f>
        <v>0.19441111111111109</v>
      </c>
      <c r="I41" s="66">
        <f>SUM(I39:I40)</f>
        <v>483.2865811111111</v>
      </c>
      <c r="J41" s="16"/>
      <c r="K41" s="16"/>
      <c r="L41" s="53"/>
      <c r="N41" s="53"/>
    </row>
    <row r="42" spans="1:17" ht="15" customHeight="1" x14ac:dyDescent="0.25">
      <c r="A42" s="246" t="s">
        <v>75</v>
      </c>
      <c r="B42" s="246"/>
      <c r="C42" s="246"/>
      <c r="D42" s="246"/>
      <c r="E42" s="246"/>
      <c r="F42" s="246"/>
      <c r="G42" s="246"/>
      <c r="H42" s="246"/>
      <c r="I42" s="246"/>
      <c r="J42" s="16"/>
      <c r="K42" s="16"/>
      <c r="L42" s="53"/>
    </row>
    <row r="43" spans="1:17" ht="15" customHeight="1" x14ac:dyDescent="0.25">
      <c r="A43" s="237" t="s">
        <v>76</v>
      </c>
      <c r="B43" s="237"/>
      <c r="C43" s="237"/>
      <c r="D43" s="237"/>
      <c r="E43" s="237"/>
      <c r="F43" s="237"/>
      <c r="G43" s="237"/>
      <c r="H43" s="237"/>
      <c r="I43" s="237"/>
      <c r="J43" s="16"/>
      <c r="K43" s="16"/>
    </row>
    <row r="44" spans="1:17" ht="15" customHeight="1" x14ac:dyDescent="0.25">
      <c r="A44" s="43" t="s">
        <v>77</v>
      </c>
      <c r="B44" s="237" t="s">
        <v>78</v>
      </c>
      <c r="C44" s="237"/>
      <c r="D44" s="237"/>
      <c r="E44" s="237"/>
      <c r="F44" s="237"/>
      <c r="G44" s="237"/>
      <c r="H44" s="43" t="s">
        <v>71</v>
      </c>
      <c r="I44" s="46" t="s">
        <v>52</v>
      </c>
      <c r="J44" s="16"/>
      <c r="K44" s="16"/>
      <c r="N44" s="53"/>
    </row>
    <row r="45" spans="1:17" ht="15" customHeight="1" x14ac:dyDescent="0.25">
      <c r="A45" s="27" t="s">
        <v>30</v>
      </c>
      <c r="B45" s="268" t="s">
        <v>79</v>
      </c>
      <c r="C45" s="268"/>
      <c r="D45" s="268"/>
      <c r="E45" s="268"/>
      <c r="F45" s="268"/>
      <c r="G45" s="268"/>
      <c r="H45" s="35">
        <v>0.2</v>
      </c>
      <c r="I45" s="36">
        <f>($H$34+$I$41)*H45</f>
        <v>593.83731622222228</v>
      </c>
      <c r="J45" s="16"/>
      <c r="K45" s="16"/>
      <c r="P45" s="55"/>
    </row>
    <row r="46" spans="1:17" ht="15" customHeight="1" x14ac:dyDescent="0.25">
      <c r="A46" s="27" t="s">
        <v>32</v>
      </c>
      <c r="B46" s="268" t="s">
        <v>80</v>
      </c>
      <c r="C46" s="268"/>
      <c r="D46" s="268"/>
      <c r="E46" s="268"/>
      <c r="F46" s="268"/>
      <c r="G46" s="268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3"/>
    </row>
    <row r="47" spans="1:17" ht="15" customHeight="1" x14ac:dyDescent="0.25">
      <c r="A47" s="173" t="s">
        <v>35</v>
      </c>
      <c r="B47" s="272" t="s">
        <v>81</v>
      </c>
      <c r="C47" s="272"/>
      <c r="D47" s="272"/>
      <c r="E47" s="272"/>
      <c r="F47" s="272"/>
      <c r="G47" s="272"/>
      <c r="H47" s="175">
        <v>1.141E-2</v>
      </c>
      <c r="I47" s="169">
        <f t="shared" si="0"/>
        <v>33.878418890477775</v>
      </c>
      <c r="J47" s="16"/>
      <c r="K47" s="16"/>
      <c r="L47" s="53"/>
    </row>
    <row r="48" spans="1:17" ht="15" customHeight="1" x14ac:dyDescent="0.25">
      <c r="A48" s="37" t="s">
        <v>37</v>
      </c>
      <c r="B48" s="268" t="s">
        <v>82</v>
      </c>
      <c r="C48" s="268"/>
      <c r="D48" s="268"/>
      <c r="E48" s="268"/>
      <c r="F48" s="268"/>
      <c r="G48" s="268"/>
      <c r="H48" s="35">
        <v>1.4999999999999999E-2</v>
      </c>
      <c r="I48" s="36">
        <f>($H$34+$I$41)*H48</f>
        <v>44.537798716666664</v>
      </c>
      <c r="J48" s="16"/>
      <c r="K48" s="16"/>
      <c r="L48" s="53"/>
    </row>
    <row r="49" spans="1:15" ht="15" customHeight="1" x14ac:dyDescent="0.25">
      <c r="A49" s="27" t="s">
        <v>60</v>
      </c>
      <c r="B49" s="268" t="s">
        <v>83</v>
      </c>
      <c r="C49" s="268"/>
      <c r="D49" s="268"/>
      <c r="E49" s="268"/>
      <c r="F49" s="268"/>
      <c r="G49" s="268"/>
      <c r="H49" s="51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62</v>
      </c>
      <c r="B50" s="268" t="s">
        <v>84</v>
      </c>
      <c r="C50" s="268"/>
      <c r="D50" s="268"/>
      <c r="E50" s="268"/>
      <c r="F50" s="268"/>
      <c r="G50" s="268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64</v>
      </c>
      <c r="B51" s="268" t="s">
        <v>85</v>
      </c>
      <c r="C51" s="268"/>
      <c r="D51" s="268"/>
      <c r="E51" s="268"/>
      <c r="F51" s="268"/>
      <c r="G51" s="268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86</v>
      </c>
      <c r="B52" s="268" t="s">
        <v>87</v>
      </c>
      <c r="C52" s="268"/>
      <c r="D52" s="268"/>
      <c r="E52" s="268"/>
      <c r="F52" s="268"/>
      <c r="G52" s="268"/>
      <c r="H52" s="51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38" t="s">
        <v>26</v>
      </c>
      <c r="B53" s="238"/>
      <c r="C53" s="238"/>
      <c r="D53" s="238"/>
      <c r="E53" s="238"/>
      <c r="F53" s="238"/>
      <c r="G53" s="238"/>
      <c r="H53" s="48">
        <f>SUM(H45:H52)</f>
        <v>0.34941000000000005</v>
      </c>
      <c r="I53" s="47">
        <f>SUM(I45:I52)</f>
        <v>1037.4634833060334</v>
      </c>
      <c r="J53" s="16"/>
      <c r="K53" s="16"/>
    </row>
    <row r="54" spans="1:15" ht="15" customHeight="1" x14ac:dyDescent="0.25">
      <c r="A54" s="246"/>
      <c r="B54" s="246"/>
      <c r="C54" s="246"/>
      <c r="D54" s="246"/>
      <c r="E54" s="246"/>
      <c r="F54" s="246"/>
      <c r="G54" s="246"/>
      <c r="H54" s="246"/>
      <c r="I54" s="246"/>
      <c r="J54" s="16"/>
      <c r="K54" s="16"/>
    </row>
    <row r="55" spans="1:15" ht="15" customHeight="1" x14ac:dyDescent="0.25">
      <c r="A55" s="269" t="s">
        <v>88</v>
      </c>
      <c r="B55" s="270"/>
      <c r="C55" s="270"/>
      <c r="D55" s="270"/>
      <c r="E55" s="270"/>
      <c r="F55" s="270"/>
      <c r="G55" s="270"/>
      <c r="H55" s="270"/>
      <c r="I55" s="271"/>
      <c r="J55" s="16"/>
      <c r="K55" s="16"/>
    </row>
    <row r="56" spans="1:15" ht="15" customHeight="1" x14ac:dyDescent="0.25">
      <c r="A56" s="43" t="s">
        <v>89</v>
      </c>
      <c r="B56" s="237" t="s">
        <v>90</v>
      </c>
      <c r="C56" s="237"/>
      <c r="D56" s="237"/>
      <c r="E56" s="237"/>
      <c r="F56" s="237"/>
      <c r="G56" s="237"/>
      <c r="H56" s="238" t="s">
        <v>52</v>
      </c>
      <c r="I56" s="238"/>
      <c r="J56" s="16"/>
      <c r="K56" s="16"/>
    </row>
    <row r="57" spans="1:15" ht="15" customHeight="1" x14ac:dyDescent="0.25">
      <c r="A57" s="247" t="s">
        <v>30</v>
      </c>
      <c r="B57" s="247" t="s">
        <v>91</v>
      </c>
      <c r="C57" s="27" t="s">
        <v>92</v>
      </c>
      <c r="D57" s="27" t="s">
        <v>93</v>
      </c>
      <c r="E57" s="27" t="s">
        <v>94</v>
      </c>
      <c r="F57" s="27" t="s">
        <v>95</v>
      </c>
      <c r="G57" s="27" t="s">
        <v>96</v>
      </c>
      <c r="H57" s="262">
        <f>D58*E58*F58</f>
        <v>189.2</v>
      </c>
      <c r="I57" s="263"/>
      <c r="J57" s="16"/>
      <c r="K57" s="16"/>
    </row>
    <row r="58" spans="1:15" ht="15" customHeight="1" x14ac:dyDescent="0.25">
      <c r="A58" s="248"/>
      <c r="B58" s="248"/>
      <c r="C58" s="27" t="s">
        <v>56</v>
      </c>
      <c r="D58" s="33">
        <v>4.3</v>
      </c>
      <c r="E58" s="27">
        <v>2</v>
      </c>
      <c r="F58" s="27">
        <v>22</v>
      </c>
      <c r="G58" s="33">
        <f>H27*0.06</f>
        <v>149.154</v>
      </c>
      <c r="H58" s="264">
        <f>IF(C58="N",0,IF(D58*E58*F58-(H27*6%)&lt;0,0,D58*E58*F58-(H27*6%)))</f>
        <v>40.045999999999992</v>
      </c>
      <c r="I58" s="265"/>
      <c r="J58" s="16"/>
      <c r="K58" s="16"/>
    </row>
    <row r="59" spans="1:15" ht="15" customHeight="1" x14ac:dyDescent="0.25">
      <c r="A59" s="247" t="s">
        <v>32</v>
      </c>
      <c r="B59" s="249" t="s">
        <v>97</v>
      </c>
      <c r="C59" s="250"/>
      <c r="D59" s="27" t="s">
        <v>92</v>
      </c>
      <c r="E59" s="27" t="s">
        <v>93</v>
      </c>
      <c r="F59" s="27" t="s">
        <v>95</v>
      </c>
      <c r="G59" s="27" t="s">
        <v>96</v>
      </c>
      <c r="H59" s="253">
        <f>IF(D60="N",0,(E60*F60)-G60)</f>
        <v>465.3</v>
      </c>
      <c r="I59" s="254"/>
      <c r="J59" s="16"/>
      <c r="K59" s="16"/>
      <c r="O59" s="53"/>
    </row>
    <row r="60" spans="1:15" ht="15" customHeight="1" x14ac:dyDescent="0.25">
      <c r="A60" s="248"/>
      <c r="B60" s="251"/>
      <c r="C60" s="252"/>
      <c r="D60" s="27" t="s">
        <v>56</v>
      </c>
      <c r="E60" s="167">
        <v>23.5</v>
      </c>
      <c r="F60" s="27">
        <v>22</v>
      </c>
      <c r="G60" s="33">
        <f>E60*F60*0.1</f>
        <v>51.7</v>
      </c>
      <c r="H60" s="255"/>
      <c r="I60" s="256"/>
      <c r="J60" s="16"/>
      <c r="K60" s="16"/>
      <c r="O60" s="53"/>
    </row>
    <row r="61" spans="1:15" ht="15" customHeight="1" x14ac:dyDescent="0.25">
      <c r="A61" s="52" t="s">
        <v>35</v>
      </c>
      <c r="B61" s="323" t="s">
        <v>98</v>
      </c>
      <c r="C61" s="324"/>
      <c r="D61" s="324"/>
      <c r="E61" s="324"/>
      <c r="F61" s="324"/>
      <c r="G61" s="325"/>
      <c r="H61" s="260">
        <v>0</v>
      </c>
      <c r="I61" s="261"/>
      <c r="J61" s="16"/>
      <c r="K61" s="16"/>
      <c r="O61" s="53"/>
    </row>
    <row r="62" spans="1:15" ht="15" customHeight="1" x14ac:dyDescent="0.25">
      <c r="A62" s="52" t="s">
        <v>37</v>
      </c>
      <c r="B62" s="323" t="s">
        <v>99</v>
      </c>
      <c r="C62" s="324"/>
      <c r="D62" s="324"/>
      <c r="E62" s="324"/>
      <c r="F62" s="324"/>
      <c r="G62" s="325"/>
      <c r="H62" s="260">
        <v>0</v>
      </c>
      <c r="I62" s="261"/>
      <c r="J62" s="16"/>
      <c r="K62" s="16"/>
      <c r="O62" s="53"/>
    </row>
    <row r="63" spans="1:15" ht="15" customHeight="1" x14ac:dyDescent="0.25">
      <c r="A63" s="163" t="s">
        <v>60</v>
      </c>
      <c r="B63" s="164" t="s">
        <v>100</v>
      </c>
      <c r="C63" s="165"/>
      <c r="D63" s="165"/>
      <c r="E63" s="165"/>
      <c r="F63" s="165"/>
      <c r="G63" s="166"/>
      <c r="H63" s="266">
        <v>20.149999999999999</v>
      </c>
      <c r="I63" s="267"/>
      <c r="J63" s="16"/>
      <c r="K63" s="16"/>
      <c r="O63" s="53"/>
    </row>
    <row r="64" spans="1:15" ht="15" customHeight="1" x14ac:dyDescent="0.25">
      <c r="A64" s="238" t="s">
        <v>74</v>
      </c>
      <c r="B64" s="238"/>
      <c r="C64" s="238"/>
      <c r="D64" s="238"/>
      <c r="E64" s="238"/>
      <c r="F64" s="238"/>
      <c r="G64" s="238"/>
      <c r="H64" s="245">
        <f>SUM(H58:I63)</f>
        <v>525.49599999999998</v>
      </c>
      <c r="I64" s="245"/>
      <c r="J64" s="16"/>
      <c r="K64" s="16"/>
    </row>
    <row r="65" spans="1:15" ht="15" customHeight="1" x14ac:dyDescent="0.25">
      <c r="A65" s="242"/>
      <c r="B65" s="242"/>
      <c r="C65" s="242"/>
      <c r="D65" s="242"/>
      <c r="E65" s="242"/>
      <c r="F65" s="242"/>
      <c r="G65" s="242"/>
      <c r="H65" s="242"/>
      <c r="I65" s="242"/>
      <c r="J65" s="16"/>
      <c r="K65" s="16"/>
    </row>
    <row r="66" spans="1:15" ht="15" customHeight="1" x14ac:dyDescent="0.25">
      <c r="A66" s="243" t="s">
        <v>101</v>
      </c>
      <c r="B66" s="243"/>
      <c r="C66" s="243"/>
      <c r="D66" s="243"/>
      <c r="E66" s="243"/>
      <c r="F66" s="243"/>
      <c r="G66" s="243"/>
      <c r="H66" s="243"/>
      <c r="I66" s="243"/>
      <c r="J66" s="16"/>
      <c r="K66" s="16"/>
      <c r="N66" s="54"/>
    </row>
    <row r="67" spans="1:15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16"/>
      <c r="K67" s="16"/>
      <c r="N67" s="53"/>
    </row>
    <row r="68" spans="1:15" ht="15" customHeight="1" x14ac:dyDescent="0.25">
      <c r="A68" s="42">
        <v>2</v>
      </c>
      <c r="B68" s="227" t="s">
        <v>102</v>
      </c>
      <c r="C68" s="227"/>
      <c r="D68" s="227"/>
      <c r="E68" s="227"/>
      <c r="F68" s="227"/>
      <c r="G68" s="227"/>
      <c r="H68" s="211" t="s">
        <v>52</v>
      </c>
      <c r="I68" s="211"/>
      <c r="J68" s="16"/>
      <c r="K68" s="16"/>
    </row>
    <row r="69" spans="1:15" ht="15" customHeight="1" x14ac:dyDescent="0.25">
      <c r="A69" s="28" t="s">
        <v>69</v>
      </c>
      <c r="B69" s="209" t="s">
        <v>103</v>
      </c>
      <c r="C69" s="209"/>
      <c r="D69" s="209"/>
      <c r="E69" s="209"/>
      <c r="F69" s="209"/>
      <c r="G69" s="209"/>
      <c r="H69" s="210">
        <f>I41</f>
        <v>483.2865811111111</v>
      </c>
      <c r="I69" s="210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77</v>
      </c>
      <c r="B70" s="209" t="s">
        <v>78</v>
      </c>
      <c r="C70" s="209"/>
      <c r="D70" s="209"/>
      <c r="E70" s="209"/>
      <c r="F70" s="209"/>
      <c r="G70" s="209"/>
      <c r="H70" s="210">
        <f>I53</f>
        <v>1037.4634833060334</v>
      </c>
      <c r="I70" s="210"/>
      <c r="J70" s="16"/>
      <c r="K70" s="16"/>
    </row>
    <row r="71" spans="1:15" ht="15" customHeight="1" x14ac:dyDescent="0.25">
      <c r="A71" s="28" t="s">
        <v>89</v>
      </c>
      <c r="B71" s="209" t="s">
        <v>90</v>
      </c>
      <c r="C71" s="209"/>
      <c r="D71" s="209"/>
      <c r="E71" s="209"/>
      <c r="F71" s="209"/>
      <c r="G71" s="209"/>
      <c r="H71" s="210">
        <f>H64</f>
        <v>525.49599999999998</v>
      </c>
      <c r="I71" s="210"/>
      <c r="J71" s="16"/>
      <c r="K71" s="16"/>
    </row>
    <row r="72" spans="1:15" ht="15" customHeight="1" x14ac:dyDescent="0.25">
      <c r="A72" s="238" t="s">
        <v>74</v>
      </c>
      <c r="B72" s="238"/>
      <c r="C72" s="238"/>
      <c r="D72" s="238"/>
      <c r="E72" s="238"/>
      <c r="F72" s="238"/>
      <c r="G72" s="238"/>
      <c r="H72" s="245">
        <f>SUM(H69:I71)</f>
        <v>2046.2460644171447</v>
      </c>
      <c r="I72" s="245"/>
      <c r="J72" s="16"/>
      <c r="K72" s="16"/>
    </row>
    <row r="73" spans="1:15" ht="15" customHeight="1" x14ac:dyDescent="0.25">
      <c r="A73" s="236"/>
      <c r="B73" s="236"/>
      <c r="C73" s="236"/>
      <c r="D73" s="236"/>
      <c r="E73" s="236"/>
      <c r="F73" s="236"/>
      <c r="G73" s="236"/>
      <c r="H73" s="236"/>
      <c r="I73" s="236"/>
      <c r="J73" s="16"/>
      <c r="K73" s="16"/>
    </row>
    <row r="74" spans="1:15" ht="15" customHeight="1" x14ac:dyDescent="0.25">
      <c r="A74" s="224" t="s">
        <v>104</v>
      </c>
      <c r="B74" s="225"/>
      <c r="C74" s="225"/>
      <c r="D74" s="225"/>
      <c r="E74" s="225"/>
      <c r="F74" s="225"/>
      <c r="G74" s="225"/>
      <c r="H74" s="225"/>
      <c r="I74" s="226"/>
      <c r="J74" s="16"/>
      <c r="K74" s="16"/>
    </row>
    <row r="75" spans="1:15" ht="15" customHeight="1" x14ac:dyDescent="0.25">
      <c r="A75" s="43">
        <v>3</v>
      </c>
      <c r="B75" s="61" t="s">
        <v>105</v>
      </c>
      <c r="C75" s="60"/>
      <c r="D75" s="60"/>
      <c r="E75" s="60"/>
      <c r="F75" s="60"/>
      <c r="G75" s="60"/>
      <c r="H75" s="43" t="s">
        <v>71</v>
      </c>
      <c r="I75" s="46" t="s">
        <v>52</v>
      </c>
      <c r="J75" s="16"/>
      <c r="K75" s="16"/>
    </row>
    <row r="76" spans="1:15" ht="15" customHeight="1" x14ac:dyDescent="0.25">
      <c r="A76" s="156" t="s">
        <v>30</v>
      </c>
      <c r="B76" s="157" t="s">
        <v>106</v>
      </c>
      <c r="C76" s="158"/>
      <c r="D76" s="158"/>
      <c r="E76" s="158"/>
      <c r="F76" s="158"/>
      <c r="G76" s="158"/>
      <c r="H76" s="168">
        <f>0.05*(1+(1/12+1/12+1/36))/12</f>
        <v>4.9768518518518521E-3</v>
      </c>
      <c r="I76" s="169">
        <f>H76*$H$34</f>
        <v>12.371956018518519</v>
      </c>
      <c r="J76" s="318"/>
      <c r="K76" s="16"/>
    </row>
    <row r="77" spans="1:15" ht="15" customHeight="1" x14ac:dyDescent="0.25">
      <c r="A77" s="156" t="s">
        <v>32</v>
      </c>
      <c r="B77" s="157" t="s">
        <v>107</v>
      </c>
      <c r="C77" s="158"/>
      <c r="D77" s="158"/>
      <c r="E77" s="158"/>
      <c r="F77" s="158"/>
      <c r="G77" s="158"/>
      <c r="H77" s="168">
        <f>H76*0.08</f>
        <v>3.9814814814814818E-4</v>
      </c>
      <c r="I77" s="169">
        <f t="shared" ref="I77:I81" si="1">H77*$H$34</f>
        <v>0.98975648148148154</v>
      </c>
      <c r="J77" s="318"/>
      <c r="K77" s="16"/>
      <c r="L77" s="53"/>
    </row>
    <row r="78" spans="1:15" ht="15" customHeight="1" x14ac:dyDescent="0.25">
      <c r="A78" s="156" t="s">
        <v>35</v>
      </c>
      <c r="B78" s="157" t="s">
        <v>108</v>
      </c>
      <c r="C78" s="158"/>
      <c r="D78" s="158"/>
      <c r="E78" s="158"/>
      <c r="F78" s="158"/>
      <c r="G78" s="158"/>
      <c r="H78" s="168">
        <f>0.4*0.08*0.05</f>
        <v>1.6000000000000001E-3</v>
      </c>
      <c r="I78" s="169">
        <f t="shared" si="1"/>
        <v>3.9774400000000005</v>
      </c>
      <c r="J78" s="318"/>
      <c r="K78" s="16"/>
    </row>
    <row r="79" spans="1:15" ht="15" customHeight="1" x14ac:dyDescent="0.25">
      <c r="A79" s="156" t="s">
        <v>37</v>
      </c>
      <c r="B79" s="157" t="s">
        <v>109</v>
      </c>
      <c r="C79" s="158"/>
      <c r="D79" s="158"/>
      <c r="E79" s="158"/>
      <c r="F79" s="158"/>
      <c r="G79" s="158"/>
      <c r="H79" s="168">
        <f>7/30/12</f>
        <v>1.9444444444444445E-2</v>
      </c>
      <c r="I79" s="169">
        <f t="shared" si="1"/>
        <v>48.336944444444448</v>
      </c>
      <c r="J79" s="318"/>
      <c r="K79" s="16"/>
    </row>
    <row r="80" spans="1:15" ht="15" customHeight="1" x14ac:dyDescent="0.25">
      <c r="A80" s="156" t="s">
        <v>60</v>
      </c>
      <c r="B80" s="157" t="s">
        <v>110</v>
      </c>
      <c r="C80" s="158"/>
      <c r="D80" s="158"/>
      <c r="E80" s="158"/>
      <c r="F80" s="158"/>
      <c r="G80" s="158"/>
      <c r="H80" s="168">
        <f>H53*H79</f>
        <v>6.7940833333333343E-3</v>
      </c>
      <c r="I80" s="169">
        <f t="shared" si="1"/>
        <v>16.889411758333335</v>
      </c>
      <c r="J80" s="318"/>
      <c r="K80" s="16"/>
    </row>
    <row r="81" spans="1:15" ht="15" customHeight="1" x14ac:dyDescent="0.25">
      <c r="A81" s="156" t="s">
        <v>62</v>
      </c>
      <c r="B81" s="157" t="s">
        <v>112</v>
      </c>
      <c r="C81" s="158"/>
      <c r="D81" s="158"/>
      <c r="E81" s="158"/>
      <c r="F81" s="158"/>
      <c r="G81" s="158"/>
      <c r="H81" s="168">
        <f>0.4*0.08</f>
        <v>3.2000000000000001E-2</v>
      </c>
      <c r="I81" s="169">
        <f t="shared" si="1"/>
        <v>79.5488</v>
      </c>
      <c r="J81" s="318"/>
      <c r="K81" s="16"/>
    </row>
    <row r="82" spans="1:15" ht="15" customHeight="1" x14ac:dyDescent="0.25">
      <c r="A82" s="61" t="s">
        <v>74</v>
      </c>
      <c r="B82" s="60"/>
      <c r="C82" s="60"/>
      <c r="D82" s="60"/>
      <c r="E82" s="60"/>
      <c r="F82" s="60"/>
      <c r="G82" s="60"/>
      <c r="H82" s="245">
        <f>SUM(I76:I81)</f>
        <v>162.11430870277781</v>
      </c>
      <c r="I82" s="245"/>
      <c r="J82" s="16"/>
      <c r="K82" s="16"/>
    </row>
    <row r="83" spans="1:15" ht="15" customHeight="1" x14ac:dyDescent="0.25">
      <c r="A83" s="246"/>
      <c r="B83" s="246"/>
      <c r="C83" s="246"/>
      <c r="D83" s="246"/>
      <c r="E83" s="246"/>
      <c r="F83" s="246"/>
      <c r="G83" s="246"/>
      <c r="H83" s="246"/>
      <c r="I83" s="246"/>
      <c r="J83" s="16"/>
      <c r="K83" s="16"/>
    </row>
    <row r="84" spans="1:15" ht="15" customHeight="1" x14ac:dyDescent="0.25">
      <c r="A84" s="224" t="s">
        <v>113</v>
      </c>
      <c r="B84" s="225"/>
      <c r="C84" s="225"/>
      <c r="D84" s="225"/>
      <c r="E84" s="225"/>
      <c r="F84" s="225"/>
      <c r="G84" s="225"/>
      <c r="H84" s="225"/>
      <c r="I84" s="226"/>
      <c r="J84" s="16"/>
      <c r="K84" s="16"/>
    </row>
    <row r="85" spans="1:15" ht="15" customHeight="1" x14ac:dyDescent="0.25">
      <c r="A85" s="269" t="s">
        <v>114</v>
      </c>
      <c r="B85" s="270"/>
      <c r="C85" s="270"/>
      <c r="D85" s="270"/>
      <c r="E85" s="270"/>
      <c r="F85" s="270"/>
      <c r="G85" s="270"/>
      <c r="H85" s="270"/>
      <c r="I85" s="271"/>
      <c r="J85" s="16"/>
      <c r="K85" s="16"/>
    </row>
    <row r="86" spans="1:15" ht="15" customHeight="1" x14ac:dyDescent="0.25">
      <c r="A86" s="43" t="s">
        <v>115</v>
      </c>
      <c r="B86" s="61" t="s">
        <v>116</v>
      </c>
      <c r="C86" s="60"/>
      <c r="D86" s="60"/>
      <c r="E86" s="60"/>
      <c r="F86" s="60"/>
      <c r="G86" s="60"/>
      <c r="H86" s="43" t="s">
        <v>71</v>
      </c>
      <c r="I86" s="43" t="s">
        <v>52</v>
      </c>
      <c r="J86" s="16"/>
      <c r="K86" s="16"/>
    </row>
    <row r="87" spans="1:15" ht="15" customHeight="1" x14ac:dyDescent="0.25">
      <c r="A87" s="27" t="s">
        <v>30</v>
      </c>
      <c r="B87" s="63" t="s">
        <v>178</v>
      </c>
      <c r="C87" s="64"/>
      <c r="D87" s="64"/>
      <c r="E87" s="64"/>
      <c r="F87" s="64"/>
      <c r="G87" s="64"/>
      <c r="H87" s="56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156" t="s">
        <v>32</v>
      </c>
      <c r="B88" s="157" t="s">
        <v>117</v>
      </c>
      <c r="C88" s="158"/>
      <c r="D88" s="158"/>
      <c r="E88" s="158"/>
      <c r="F88" s="158"/>
      <c r="G88" s="158"/>
      <c r="H88" s="168">
        <f>(1/30/12)</f>
        <v>2.7777777777777779E-3</v>
      </c>
      <c r="I88" s="170">
        <f t="shared" ref="I88:I92" si="2">H88*$H$34</f>
        <v>6.9052777777777781</v>
      </c>
      <c r="J88" s="333"/>
      <c r="K88" s="103"/>
      <c r="L88" s="14"/>
      <c r="M88" s="14"/>
      <c r="O88" s="65"/>
    </row>
    <row r="89" spans="1:15" ht="15" customHeight="1" x14ac:dyDescent="0.25">
      <c r="A89" s="156" t="s">
        <v>35</v>
      </c>
      <c r="B89" s="157" t="s">
        <v>118</v>
      </c>
      <c r="C89" s="158"/>
      <c r="D89" s="158"/>
      <c r="E89" s="158"/>
      <c r="F89" s="158"/>
      <c r="G89" s="158"/>
      <c r="H89" s="168">
        <f>0.0162*0.5*(5/30/12)</f>
        <v>1.1249999999999998E-4</v>
      </c>
      <c r="I89" s="170">
        <f t="shared" si="2"/>
        <v>0.27966374999999999</v>
      </c>
      <c r="J89" s="333"/>
      <c r="K89" s="104"/>
    </row>
    <row r="90" spans="1:15" ht="15" customHeight="1" x14ac:dyDescent="0.25">
      <c r="A90" s="156" t="s">
        <v>37</v>
      </c>
      <c r="B90" s="157" t="s">
        <v>119</v>
      </c>
      <c r="C90" s="158"/>
      <c r="D90" s="158"/>
      <c r="E90" s="158"/>
      <c r="F90" s="158"/>
      <c r="G90" s="158"/>
      <c r="H90" s="168">
        <f>(1/12+1/36)*(4/12)*0.5*0.0162</f>
        <v>2.9999999999999997E-4</v>
      </c>
      <c r="I90" s="170">
        <f t="shared" si="2"/>
        <v>0.74576999999999993</v>
      </c>
      <c r="J90" s="333"/>
      <c r="K90" s="16"/>
    </row>
    <row r="91" spans="1:15" ht="15" customHeight="1" x14ac:dyDescent="0.25">
      <c r="A91" s="156" t="s">
        <v>60</v>
      </c>
      <c r="B91" s="157" t="s">
        <v>120</v>
      </c>
      <c r="C91" s="158"/>
      <c r="D91" s="158"/>
      <c r="E91" s="158"/>
      <c r="F91" s="158"/>
      <c r="G91" s="158"/>
      <c r="H91" s="168">
        <f>(5/30/12)</f>
        <v>1.3888888888888888E-2</v>
      </c>
      <c r="I91" s="170">
        <f t="shared" si="2"/>
        <v>34.526388888888889</v>
      </c>
      <c r="J91" s="333"/>
      <c r="K91" s="16"/>
      <c r="M91" s="69"/>
    </row>
    <row r="92" spans="1:15" ht="15" customHeight="1" x14ac:dyDescent="0.25">
      <c r="A92" s="156" t="s">
        <v>62</v>
      </c>
      <c r="B92" s="157" t="s">
        <v>121</v>
      </c>
      <c r="C92" s="158"/>
      <c r="D92" s="158"/>
      <c r="E92" s="158"/>
      <c r="F92" s="158"/>
      <c r="G92" s="158"/>
      <c r="H92" s="168">
        <f>(15/30/12)*0.0122</f>
        <v>5.0833333333333329E-4</v>
      </c>
      <c r="I92" s="170">
        <f t="shared" si="2"/>
        <v>1.2636658333333333</v>
      </c>
      <c r="J92" s="333"/>
      <c r="K92" s="16"/>
    </row>
    <row r="93" spans="1:15" ht="15" customHeight="1" x14ac:dyDescent="0.25">
      <c r="A93" s="27"/>
      <c r="B93" s="63"/>
      <c r="C93" s="64"/>
      <c r="D93" s="64"/>
      <c r="E93" s="64"/>
      <c r="F93" s="64"/>
      <c r="G93" s="64"/>
      <c r="H93" s="56"/>
      <c r="I93" s="34">
        <f t="shared" ref="I93:I97" si="3">H93*$H$34</f>
        <v>0</v>
      </c>
      <c r="J93" s="16"/>
      <c r="K93" s="16"/>
    </row>
    <row r="94" spans="1:15" ht="15" customHeight="1" x14ac:dyDescent="0.25">
      <c r="A94" s="27"/>
      <c r="B94" s="63"/>
      <c r="C94" s="64"/>
      <c r="D94" s="64"/>
      <c r="E94" s="64"/>
      <c r="F94" s="64"/>
      <c r="G94" s="64"/>
      <c r="H94" s="56"/>
      <c r="I94" s="34">
        <f t="shared" si="3"/>
        <v>0</v>
      </c>
      <c r="J94" s="16"/>
      <c r="K94" s="16"/>
    </row>
    <row r="95" spans="1:15" ht="15" customHeight="1" x14ac:dyDescent="0.25">
      <c r="A95" s="27"/>
      <c r="B95" s="63"/>
      <c r="C95" s="64"/>
      <c r="D95" s="64"/>
      <c r="E95" s="64"/>
      <c r="F95" s="64"/>
      <c r="G95" s="64"/>
      <c r="H95" s="56"/>
      <c r="I95" s="34">
        <f t="shared" si="3"/>
        <v>0</v>
      </c>
      <c r="J95" s="16"/>
      <c r="K95" s="16"/>
    </row>
    <row r="96" spans="1:15" ht="15" customHeight="1" x14ac:dyDescent="0.25">
      <c r="A96" s="27"/>
      <c r="B96" s="63"/>
      <c r="C96" s="64"/>
      <c r="D96" s="64"/>
      <c r="E96" s="64"/>
      <c r="F96" s="64"/>
      <c r="G96" s="64"/>
      <c r="H96" s="56"/>
      <c r="I96" s="34">
        <f t="shared" si="3"/>
        <v>0</v>
      </c>
      <c r="J96" s="16"/>
      <c r="K96" s="16"/>
    </row>
    <row r="97" spans="1:11" ht="15" customHeight="1" x14ac:dyDescent="0.25">
      <c r="A97" s="27"/>
      <c r="B97" s="63"/>
      <c r="C97" s="64"/>
      <c r="D97" s="64"/>
      <c r="E97" s="64"/>
      <c r="F97" s="64"/>
      <c r="G97" s="64"/>
      <c r="H97" s="56"/>
      <c r="I97" s="34">
        <f t="shared" si="3"/>
        <v>0</v>
      </c>
      <c r="J97" s="16"/>
      <c r="K97" s="16"/>
    </row>
    <row r="98" spans="1:11" ht="15" customHeight="1" x14ac:dyDescent="0.25">
      <c r="A98" s="239" t="s">
        <v>123</v>
      </c>
      <c r="B98" s="240"/>
      <c r="C98" s="240"/>
      <c r="D98" s="240"/>
      <c r="E98" s="240"/>
      <c r="F98" s="240"/>
      <c r="G98" s="241"/>
      <c r="H98" s="68">
        <f>SUM(H87:H97)</f>
        <v>3.3791203703703705E-2</v>
      </c>
      <c r="I98" s="34"/>
      <c r="J98" s="16"/>
      <c r="K98" s="16"/>
    </row>
    <row r="99" spans="1:11" ht="15" customHeight="1" x14ac:dyDescent="0.25">
      <c r="A99" s="27"/>
      <c r="B99" s="88"/>
      <c r="C99" s="64"/>
      <c r="D99" s="64"/>
      <c r="E99" s="64"/>
      <c r="F99" s="64"/>
      <c r="G99" s="64"/>
      <c r="H99" s="56"/>
      <c r="I99" s="34"/>
      <c r="J99" s="16"/>
      <c r="K99" s="16"/>
    </row>
    <row r="100" spans="1:11" ht="15" customHeight="1" x14ac:dyDescent="0.25">
      <c r="A100" s="27" t="s">
        <v>124</v>
      </c>
      <c r="B100" s="63" t="s">
        <v>162</v>
      </c>
      <c r="C100" s="64"/>
      <c r="D100" s="64"/>
      <c r="E100" s="64"/>
      <c r="F100" s="64"/>
      <c r="G100" s="64"/>
      <c r="H100" s="56">
        <f>H53</f>
        <v>0.34941000000000005</v>
      </c>
      <c r="I100" s="34">
        <f>H100*SUM(I87:I90)</f>
        <v>16.845579713531947</v>
      </c>
      <c r="J100" s="16"/>
      <c r="K100" s="16"/>
    </row>
    <row r="101" spans="1:11" ht="15" customHeight="1" x14ac:dyDescent="0.25">
      <c r="A101" s="239" t="s">
        <v>74</v>
      </c>
      <c r="B101" s="240"/>
      <c r="C101" s="240"/>
      <c r="D101" s="240"/>
      <c r="E101" s="240"/>
      <c r="F101" s="240"/>
      <c r="G101" s="241"/>
      <c r="H101" s="45">
        <f>H98+H99+H100</f>
        <v>0.38320120370370375</v>
      </c>
      <c r="I101" s="44">
        <f>SUM(I87:I97,I99:I100)</f>
        <v>100.84713300056899</v>
      </c>
      <c r="J101" s="16"/>
      <c r="K101" s="16"/>
    </row>
    <row r="102" spans="1:11" ht="15" customHeight="1" x14ac:dyDescent="0.25">
      <c r="A102" s="242"/>
      <c r="B102" s="242"/>
      <c r="C102" s="242"/>
      <c r="D102" s="242"/>
      <c r="E102" s="242"/>
      <c r="F102" s="242"/>
      <c r="G102" s="242"/>
      <c r="H102" s="242"/>
      <c r="I102" s="242"/>
      <c r="J102" s="16"/>
      <c r="K102" s="16"/>
    </row>
    <row r="103" spans="1:11" ht="15" customHeight="1" x14ac:dyDescent="0.25">
      <c r="A103" s="243" t="s">
        <v>126</v>
      </c>
      <c r="B103" s="243"/>
      <c r="C103" s="243"/>
      <c r="D103" s="243"/>
      <c r="E103" s="243"/>
      <c r="F103" s="243"/>
      <c r="G103" s="243"/>
      <c r="H103" s="243"/>
      <c r="I103" s="243"/>
      <c r="J103" s="16"/>
      <c r="K103" s="16"/>
    </row>
    <row r="104" spans="1:11" ht="15" customHeight="1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16"/>
      <c r="K104" s="16"/>
    </row>
    <row r="105" spans="1:11" ht="15" customHeight="1" x14ac:dyDescent="0.25">
      <c r="A105" s="42">
        <v>4</v>
      </c>
      <c r="B105" s="96" t="s">
        <v>102</v>
      </c>
      <c r="C105" s="97"/>
      <c r="D105" s="97"/>
      <c r="E105" s="97"/>
      <c r="F105" s="97"/>
      <c r="G105" s="97"/>
      <c r="H105" s="211" t="s">
        <v>52</v>
      </c>
      <c r="I105" s="211"/>
      <c r="J105" s="16"/>
      <c r="K105" s="16"/>
    </row>
    <row r="106" spans="1:11" ht="15" customHeight="1" x14ac:dyDescent="0.25">
      <c r="A106" s="28" t="s">
        <v>115</v>
      </c>
      <c r="B106" s="94" t="s">
        <v>127</v>
      </c>
      <c r="C106" s="95"/>
      <c r="D106" s="95"/>
      <c r="E106" s="95"/>
      <c r="F106" s="95"/>
      <c r="G106" s="95"/>
      <c r="H106" s="210">
        <f>I101</f>
        <v>100.84713300056899</v>
      </c>
      <c r="I106" s="210"/>
      <c r="J106" s="16"/>
      <c r="K106" s="16"/>
    </row>
    <row r="107" spans="1:11" ht="15" customHeight="1" x14ac:dyDescent="0.25">
      <c r="A107" s="61" t="s">
        <v>74</v>
      </c>
      <c r="B107" s="60"/>
      <c r="C107" s="60"/>
      <c r="D107" s="60"/>
      <c r="E107" s="60"/>
      <c r="F107" s="60"/>
      <c r="G107" s="60"/>
      <c r="H107" s="245">
        <f>SUM(H106:I106)</f>
        <v>100.84713300056899</v>
      </c>
      <c r="I107" s="245"/>
      <c r="J107" s="16"/>
      <c r="K107" s="16"/>
    </row>
    <row r="108" spans="1:11" ht="15" customHeight="1" x14ac:dyDescent="0.25">
      <c r="A108" s="236"/>
      <c r="B108" s="236"/>
      <c r="C108" s="236"/>
      <c r="D108" s="236"/>
      <c r="E108" s="236"/>
      <c r="F108" s="236"/>
      <c r="G108" s="236"/>
      <c r="H108" s="236"/>
      <c r="I108" s="236"/>
      <c r="J108" s="16"/>
      <c r="K108" s="16"/>
    </row>
    <row r="109" spans="1:11" ht="15" customHeight="1" x14ac:dyDescent="0.25">
      <c r="A109" s="224" t="s">
        <v>128</v>
      </c>
      <c r="B109" s="225"/>
      <c r="C109" s="225"/>
      <c r="D109" s="225"/>
      <c r="E109" s="225"/>
      <c r="F109" s="225"/>
      <c r="G109" s="225"/>
      <c r="H109" s="225"/>
      <c r="I109" s="226"/>
      <c r="J109" s="16"/>
      <c r="K109" s="16"/>
    </row>
    <row r="110" spans="1:11" ht="15" customHeight="1" x14ac:dyDescent="0.25">
      <c r="A110" s="43">
        <v>5</v>
      </c>
      <c r="B110" s="237" t="s">
        <v>129</v>
      </c>
      <c r="C110" s="237"/>
      <c r="D110" s="237"/>
      <c r="E110" s="237"/>
      <c r="F110" s="237"/>
      <c r="G110" s="237"/>
      <c r="H110" s="238" t="s">
        <v>52</v>
      </c>
      <c r="I110" s="238"/>
      <c r="J110" s="16"/>
      <c r="K110" s="16"/>
    </row>
    <row r="111" spans="1:11" ht="15" customHeight="1" x14ac:dyDescent="0.25">
      <c r="A111" s="28" t="s">
        <v>30</v>
      </c>
      <c r="B111" s="228" t="s">
        <v>130</v>
      </c>
      <c r="C111" s="229"/>
      <c r="D111" s="229"/>
      <c r="E111" s="229"/>
      <c r="F111" s="229"/>
      <c r="G111" s="230"/>
      <c r="H111" s="231">
        <v>0</v>
      </c>
      <c r="I111" s="231"/>
      <c r="J111" s="317"/>
      <c r="K111" s="16"/>
    </row>
    <row r="112" spans="1:11" ht="15" customHeight="1" x14ac:dyDescent="0.25">
      <c r="A112" s="28" t="s">
        <v>32</v>
      </c>
      <c r="B112" s="233" t="s">
        <v>131</v>
      </c>
      <c r="C112" s="234"/>
      <c r="D112" s="234"/>
      <c r="E112" s="234"/>
      <c r="F112" s="234"/>
      <c r="G112" s="235"/>
      <c r="H112" s="231">
        <v>0</v>
      </c>
      <c r="I112" s="231"/>
      <c r="J112" s="317"/>
      <c r="K112" s="16"/>
    </row>
    <row r="113" spans="1:12" ht="15" customHeight="1" x14ac:dyDescent="0.25">
      <c r="A113" s="211" t="s">
        <v>26</v>
      </c>
      <c r="B113" s="211"/>
      <c r="C113" s="211"/>
      <c r="D113" s="211"/>
      <c r="E113" s="211"/>
      <c r="F113" s="211"/>
      <c r="G113" s="211"/>
      <c r="H113" s="213">
        <f>SUM(H111:I112)</f>
        <v>0</v>
      </c>
      <c r="I113" s="213"/>
      <c r="J113" s="16"/>
      <c r="K113" s="16"/>
    </row>
    <row r="114" spans="1:12" ht="15" customHeight="1" x14ac:dyDescent="0.25">
      <c r="A114" s="223"/>
      <c r="B114" s="223"/>
      <c r="C114" s="223"/>
      <c r="D114" s="223"/>
      <c r="E114" s="223"/>
      <c r="F114" s="223"/>
      <c r="G114" s="223"/>
      <c r="H114" s="223"/>
      <c r="I114" s="223"/>
      <c r="J114" s="16"/>
      <c r="K114" s="16"/>
    </row>
    <row r="115" spans="1:12" ht="15" customHeight="1" x14ac:dyDescent="0.25">
      <c r="A115" s="224" t="s">
        <v>133</v>
      </c>
      <c r="B115" s="225"/>
      <c r="C115" s="225"/>
      <c r="D115" s="225"/>
      <c r="E115" s="225"/>
      <c r="F115" s="225"/>
      <c r="G115" s="225"/>
      <c r="H115" s="225"/>
      <c r="I115" s="226"/>
      <c r="J115" s="16"/>
      <c r="K115" s="16"/>
    </row>
    <row r="116" spans="1:12" ht="15" customHeight="1" x14ac:dyDescent="0.25">
      <c r="A116" s="42">
        <v>6</v>
      </c>
      <c r="B116" s="227" t="s">
        <v>134</v>
      </c>
      <c r="C116" s="227"/>
      <c r="D116" s="227"/>
      <c r="E116" s="227"/>
      <c r="F116" s="227"/>
      <c r="G116" s="227"/>
      <c r="H116" s="42" t="s">
        <v>71</v>
      </c>
      <c r="I116" s="42" t="s">
        <v>52</v>
      </c>
      <c r="J116" s="16"/>
      <c r="K116" s="16"/>
    </row>
    <row r="117" spans="1:12" ht="15" customHeight="1" x14ac:dyDescent="0.25">
      <c r="A117" s="159" t="s">
        <v>30</v>
      </c>
      <c r="B117" s="216" t="s">
        <v>135</v>
      </c>
      <c r="C117" s="216"/>
      <c r="D117" s="216"/>
      <c r="E117" s="216"/>
      <c r="F117" s="216"/>
      <c r="G117" s="216"/>
      <c r="H117" s="171">
        <v>1.4999999999999999E-2</v>
      </c>
      <c r="I117" s="172">
        <f>H133*H117</f>
        <v>71.92661259180737</v>
      </c>
      <c r="J117" s="16"/>
      <c r="K117" s="16"/>
      <c r="L117" s="54"/>
    </row>
    <row r="118" spans="1:12" ht="15" customHeight="1" x14ac:dyDescent="0.25">
      <c r="A118" s="159" t="s">
        <v>32</v>
      </c>
      <c r="B118" s="216" t="s">
        <v>136</v>
      </c>
      <c r="C118" s="216"/>
      <c r="D118" s="216"/>
      <c r="E118" s="216"/>
      <c r="F118" s="216"/>
      <c r="G118" s="216"/>
      <c r="H118" s="171">
        <v>2.1000000000000001E-2</v>
      </c>
      <c r="I118" s="172">
        <f>(I117+H133)*H118</f>
        <v>102.20771649295827</v>
      </c>
      <c r="J118" s="16"/>
      <c r="K118" s="16"/>
      <c r="L118" s="53"/>
    </row>
    <row r="119" spans="1:12" ht="15" customHeight="1" x14ac:dyDescent="0.25">
      <c r="A119" s="28" t="s">
        <v>35</v>
      </c>
      <c r="B119" s="209" t="s">
        <v>137</v>
      </c>
      <c r="C119" s="209"/>
      <c r="D119" s="209"/>
      <c r="E119" s="209"/>
      <c r="F119" s="209"/>
      <c r="G119" s="209"/>
      <c r="H119" s="38">
        <f>SUM(H120:H122)</f>
        <v>8.6499999999999994E-2</v>
      </c>
      <c r="I119" s="105">
        <f>((H133+I117+I118)/(1-H119))*H119</f>
        <v>470.54123562698919</v>
      </c>
      <c r="J119" s="16"/>
      <c r="K119" s="16"/>
    </row>
    <row r="120" spans="1:12" ht="15" customHeight="1" x14ac:dyDescent="0.25">
      <c r="A120" s="232" t="s">
        <v>138</v>
      </c>
      <c r="B120" s="232"/>
      <c r="C120" s="218" t="s">
        <v>139</v>
      </c>
      <c r="D120" s="160" t="s">
        <v>140</v>
      </c>
      <c r="E120" s="161"/>
      <c r="F120" s="161"/>
      <c r="G120" s="162"/>
      <c r="H120" s="171">
        <v>6.4999999999999997E-3</v>
      </c>
      <c r="I120" s="172">
        <f>((H133+I117+I118)/(1-H119))*H120</f>
        <v>35.358589960409596</v>
      </c>
      <c r="J120" s="16"/>
      <c r="K120" s="16"/>
    </row>
    <row r="121" spans="1:12" ht="15" customHeight="1" x14ac:dyDescent="0.25">
      <c r="A121" s="232" t="s">
        <v>141</v>
      </c>
      <c r="B121" s="232"/>
      <c r="C121" s="219"/>
      <c r="D121" s="160" t="s">
        <v>142</v>
      </c>
      <c r="E121" s="161"/>
      <c r="F121" s="161"/>
      <c r="G121" s="162"/>
      <c r="H121" s="171">
        <v>0.03</v>
      </c>
      <c r="I121" s="172">
        <f>((H133+I117+I118)/(1-H119))*H121</f>
        <v>163.19349212496735</v>
      </c>
      <c r="J121" s="16"/>
      <c r="K121" s="16"/>
    </row>
    <row r="122" spans="1:12" ht="15" customHeight="1" x14ac:dyDescent="0.25">
      <c r="A122" s="232" t="s">
        <v>143</v>
      </c>
      <c r="B122" s="232"/>
      <c r="C122" s="39" t="s">
        <v>144</v>
      </c>
      <c r="D122" s="29" t="s">
        <v>145</v>
      </c>
      <c r="E122" s="30"/>
      <c r="F122" s="30"/>
      <c r="G122" s="32"/>
      <c r="H122" s="38">
        <v>0.05</v>
      </c>
      <c r="I122" s="105">
        <f>((H133+I117+I118)/(1-H119))*H122</f>
        <v>271.98915354161227</v>
      </c>
      <c r="J122" s="16"/>
      <c r="K122" s="16"/>
    </row>
    <row r="123" spans="1:12" ht="15" customHeight="1" x14ac:dyDescent="0.25">
      <c r="A123" s="211" t="s">
        <v>26</v>
      </c>
      <c r="B123" s="211"/>
      <c r="C123" s="211"/>
      <c r="D123" s="211"/>
      <c r="E123" s="211"/>
      <c r="F123" s="211"/>
      <c r="G123" s="211"/>
      <c r="H123" s="41">
        <f>H119+H118+H117</f>
        <v>0.1225</v>
      </c>
      <c r="I123" s="40">
        <f>SUM(I117:I119)</f>
        <v>644.67556471175476</v>
      </c>
      <c r="J123" s="16"/>
      <c r="K123" s="16"/>
    </row>
    <row r="124" spans="1:12" ht="15" customHeight="1" x14ac:dyDescent="0.25">
      <c r="A124" s="208"/>
      <c r="B124" s="208"/>
      <c r="C124" s="208"/>
      <c r="D124" s="208"/>
      <c r="E124" s="208"/>
      <c r="F124" s="208"/>
      <c r="G124" s="208"/>
      <c r="H124" s="208"/>
      <c r="I124" s="208"/>
      <c r="J124" s="16"/>
      <c r="K124" s="16"/>
    </row>
    <row r="125" spans="1:12" ht="15" customHeight="1" x14ac:dyDescent="0.25">
      <c r="A125" s="214" t="s">
        <v>146</v>
      </c>
      <c r="B125" s="214"/>
      <c r="C125" s="214"/>
      <c r="D125" s="214"/>
      <c r="E125" s="214"/>
      <c r="F125" s="214"/>
      <c r="G125" s="214"/>
      <c r="H125" s="214"/>
      <c r="I125" s="214"/>
      <c r="J125" s="16"/>
      <c r="K125" s="16"/>
    </row>
    <row r="126" spans="1:12" ht="15" customHeight="1" x14ac:dyDescent="0.25">
      <c r="A126" s="215"/>
      <c r="B126" s="215"/>
      <c r="C126" s="215"/>
      <c r="D126" s="215"/>
      <c r="E126" s="215"/>
      <c r="F126" s="215"/>
      <c r="G126" s="215"/>
      <c r="H126" s="215"/>
      <c r="I126" s="215"/>
      <c r="J126" s="16"/>
      <c r="K126" s="16"/>
    </row>
    <row r="127" spans="1:12" ht="15" customHeight="1" x14ac:dyDescent="0.25">
      <c r="A127" s="211" t="s">
        <v>147</v>
      </c>
      <c r="B127" s="211"/>
      <c r="C127" s="211"/>
      <c r="D127" s="211"/>
      <c r="E127" s="211"/>
      <c r="F127" s="211"/>
      <c r="G127" s="211"/>
      <c r="H127" s="211" t="s">
        <v>52</v>
      </c>
      <c r="I127" s="211"/>
      <c r="J127" s="16"/>
      <c r="K127" s="16"/>
    </row>
    <row r="128" spans="1:12" ht="15" customHeight="1" x14ac:dyDescent="0.25">
      <c r="A128" s="28" t="s">
        <v>30</v>
      </c>
      <c r="B128" s="209" t="s">
        <v>148</v>
      </c>
      <c r="C128" s="209"/>
      <c r="D128" s="209"/>
      <c r="E128" s="209"/>
      <c r="F128" s="209"/>
      <c r="G128" s="209"/>
      <c r="H128" s="210">
        <f>H34</f>
        <v>2485.9</v>
      </c>
      <c r="I128" s="210"/>
      <c r="J128" s="16"/>
      <c r="K128" s="16"/>
    </row>
    <row r="129" spans="1:11" ht="15" customHeight="1" x14ac:dyDescent="0.25">
      <c r="A129" s="28" t="s">
        <v>32</v>
      </c>
      <c r="B129" s="209" t="s">
        <v>149</v>
      </c>
      <c r="C129" s="209"/>
      <c r="D129" s="209"/>
      <c r="E129" s="209"/>
      <c r="F129" s="209"/>
      <c r="G129" s="209"/>
      <c r="H129" s="210">
        <f>H72</f>
        <v>2046.2460644171447</v>
      </c>
      <c r="I129" s="210"/>
      <c r="J129" s="16"/>
      <c r="K129" s="16"/>
    </row>
    <row r="130" spans="1:11" ht="15" customHeight="1" x14ac:dyDescent="0.25">
      <c r="A130" s="28" t="s">
        <v>35</v>
      </c>
      <c r="B130" s="209" t="s">
        <v>150</v>
      </c>
      <c r="C130" s="209"/>
      <c r="D130" s="209"/>
      <c r="E130" s="209"/>
      <c r="F130" s="209"/>
      <c r="G130" s="209"/>
      <c r="H130" s="210">
        <f>H82</f>
        <v>162.11430870277781</v>
      </c>
      <c r="I130" s="210"/>
      <c r="J130" s="16"/>
      <c r="K130" s="16"/>
    </row>
    <row r="131" spans="1:11" ht="15" customHeight="1" x14ac:dyDescent="0.25">
      <c r="A131" s="28" t="s">
        <v>37</v>
      </c>
      <c r="B131" s="209" t="s">
        <v>151</v>
      </c>
      <c r="C131" s="209"/>
      <c r="D131" s="209"/>
      <c r="E131" s="209"/>
      <c r="F131" s="209"/>
      <c r="G131" s="209"/>
      <c r="H131" s="210">
        <f>H107</f>
        <v>100.84713300056899</v>
      </c>
      <c r="I131" s="210"/>
      <c r="J131" s="16"/>
      <c r="K131" s="16"/>
    </row>
    <row r="132" spans="1:11" ht="15" customHeight="1" x14ac:dyDescent="0.25">
      <c r="A132" s="28" t="s">
        <v>60</v>
      </c>
      <c r="B132" s="209" t="s">
        <v>152</v>
      </c>
      <c r="C132" s="209"/>
      <c r="D132" s="209"/>
      <c r="E132" s="209"/>
      <c r="F132" s="209"/>
      <c r="G132" s="209"/>
      <c r="H132" s="210">
        <f>H113</f>
        <v>0</v>
      </c>
      <c r="I132" s="210"/>
      <c r="J132" s="16"/>
      <c r="K132" s="16"/>
    </row>
    <row r="133" spans="1:11" ht="15" customHeight="1" x14ac:dyDescent="0.25">
      <c r="A133" s="211" t="s">
        <v>153</v>
      </c>
      <c r="B133" s="211"/>
      <c r="C133" s="211"/>
      <c r="D133" s="211"/>
      <c r="E133" s="211"/>
      <c r="F133" s="211"/>
      <c r="G133" s="211"/>
      <c r="H133" s="213">
        <f>SUM(H128:I132)</f>
        <v>4795.1075061204911</v>
      </c>
      <c r="I133" s="213"/>
      <c r="J133" s="16"/>
      <c r="K133" s="16"/>
    </row>
    <row r="134" spans="1:11" ht="15" customHeight="1" x14ac:dyDescent="0.25">
      <c r="A134" s="28" t="s">
        <v>62</v>
      </c>
      <c r="B134" s="209" t="s">
        <v>154</v>
      </c>
      <c r="C134" s="209"/>
      <c r="D134" s="209"/>
      <c r="E134" s="209"/>
      <c r="F134" s="209"/>
      <c r="G134" s="209"/>
      <c r="H134" s="210">
        <f>I123</f>
        <v>644.67556471175476</v>
      </c>
      <c r="I134" s="210"/>
      <c r="J134" s="16"/>
      <c r="K134" s="16"/>
    </row>
    <row r="135" spans="1:11" ht="15" customHeight="1" x14ac:dyDescent="0.25">
      <c r="A135" s="211" t="s">
        <v>155</v>
      </c>
      <c r="B135" s="211"/>
      <c r="C135" s="211"/>
      <c r="D135" s="211"/>
      <c r="E135" s="211"/>
      <c r="F135" s="211"/>
      <c r="G135" s="211"/>
      <c r="H135" s="212">
        <f>(H133+H134)</f>
        <v>5439.7830708322454</v>
      </c>
      <c r="I135" s="212"/>
      <c r="J135" s="16"/>
      <c r="K135" s="16"/>
    </row>
    <row r="136" spans="1:11" ht="15" customHeight="1" x14ac:dyDescent="0.25">
      <c r="A136" s="208"/>
      <c r="B136" s="208"/>
      <c r="C136" s="208"/>
      <c r="D136" s="208"/>
      <c r="E136" s="208"/>
      <c r="F136" s="208"/>
      <c r="G136" s="208"/>
      <c r="H136" s="208"/>
      <c r="I136" s="208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156</v>
      </c>
      <c r="C139" s="12">
        <v>4.1999999999999997E-3</v>
      </c>
    </row>
    <row r="140" spans="1:11" ht="15" hidden="1" customHeight="1" x14ac:dyDescent="0.25">
      <c r="B140" s="13" t="s">
        <v>136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3" ht="15" customHeight="1" x14ac:dyDescent="0.25">
      <c r="A145" s="214" t="s">
        <v>157</v>
      </c>
      <c r="B145" s="214"/>
      <c r="C145" s="214"/>
      <c r="D145" s="214"/>
      <c r="E145" s="214"/>
      <c r="F145" s="214"/>
      <c r="G145" s="214"/>
      <c r="H145" s="214"/>
      <c r="I145" s="214"/>
      <c r="K145" s="49"/>
    </row>
    <row r="146" spans="1:13" ht="15" customHeight="1" x14ac:dyDescent="0.25">
      <c r="A146" s="98"/>
      <c r="B146" s="98"/>
      <c r="C146" s="98"/>
      <c r="D146" s="98"/>
      <c r="E146" s="98"/>
      <c r="F146" s="98"/>
      <c r="G146" s="98"/>
      <c r="H146" s="98"/>
      <c r="I146" s="98"/>
    </row>
    <row r="147" spans="1:13" ht="15" customHeight="1" x14ac:dyDescent="0.25">
      <c r="A147" s="211" t="s">
        <v>158</v>
      </c>
      <c r="B147" s="211"/>
      <c r="C147" s="211"/>
      <c r="D147" s="211"/>
      <c r="E147" s="211"/>
      <c r="F147" s="211"/>
      <c r="G147" s="211"/>
      <c r="H147" s="211" t="s">
        <v>52</v>
      </c>
      <c r="I147" s="211"/>
    </row>
    <row r="148" spans="1:13" ht="15" customHeight="1" x14ac:dyDescent="0.25">
      <c r="A148" s="28" t="s">
        <v>30</v>
      </c>
      <c r="B148" s="209" t="s">
        <v>159</v>
      </c>
      <c r="C148" s="209"/>
      <c r="D148" s="209"/>
      <c r="E148" s="209"/>
      <c r="F148" s="209"/>
      <c r="G148" s="209"/>
      <c r="H148" s="210">
        <f>I39</f>
        <v>207.07547</v>
      </c>
      <c r="I148" s="210"/>
      <c r="M148" s="55"/>
    </row>
    <row r="149" spans="1:13" ht="15" customHeight="1" x14ac:dyDescent="0.25">
      <c r="A149" s="28" t="s">
        <v>32</v>
      </c>
      <c r="B149" s="209" t="s">
        <v>181</v>
      </c>
      <c r="C149" s="209"/>
      <c r="D149" s="209"/>
      <c r="E149" s="209"/>
      <c r="F149" s="209"/>
      <c r="G149" s="209"/>
      <c r="H149" s="210">
        <f>I40</f>
        <v>276.21111111111111</v>
      </c>
      <c r="I149" s="210"/>
    </row>
    <row r="150" spans="1:13" ht="15" customHeight="1" x14ac:dyDescent="0.25">
      <c r="A150" s="28" t="s">
        <v>35</v>
      </c>
      <c r="B150" s="209" t="s">
        <v>160</v>
      </c>
      <c r="C150" s="209"/>
      <c r="D150" s="209"/>
      <c r="E150" s="209"/>
      <c r="F150" s="209"/>
      <c r="G150" s="209"/>
      <c r="H150" s="290">
        <f>H82</f>
        <v>162.11430870277781</v>
      </c>
      <c r="I150" s="291"/>
    </row>
    <row r="151" spans="1:13" ht="15" customHeight="1" x14ac:dyDescent="0.25">
      <c r="A151" s="28" t="s">
        <v>37</v>
      </c>
      <c r="B151" s="209" t="s">
        <v>176</v>
      </c>
      <c r="C151" s="209"/>
      <c r="D151" s="209"/>
      <c r="E151" s="209"/>
      <c r="F151" s="209"/>
      <c r="G151" s="209"/>
      <c r="H151" s="290">
        <f>I101</f>
        <v>100.84713300056899</v>
      </c>
      <c r="I151" s="291"/>
    </row>
    <row r="152" spans="1:13" ht="15" customHeight="1" x14ac:dyDescent="0.25">
      <c r="A152" s="239" t="s">
        <v>161</v>
      </c>
      <c r="B152" s="240"/>
      <c r="C152" s="240"/>
      <c r="D152" s="240"/>
      <c r="E152" s="240"/>
      <c r="F152" s="240"/>
      <c r="G152" s="241"/>
      <c r="H152" s="328">
        <f>SUM(H148:I151)</f>
        <v>746.24802281445784</v>
      </c>
      <c r="I152" s="329"/>
    </row>
  </sheetData>
  <mergeCells count="173">
    <mergeCell ref="J76:J81"/>
    <mergeCell ref="J88:J92"/>
    <mergeCell ref="J111:J112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21:G21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H113:I113"/>
    <mergeCell ref="A114:I114"/>
    <mergeCell ref="A115:I115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</mergeCells>
  <dataValidations count="1">
    <dataValidation allowBlank="1" sqref="A1 A125" xr:uid="{E5C299FE-12FC-4B6D-A9C4-A25671C35BDF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83346-4E8B-4838-8727-496FFFC7C478}">
  <sheetPr>
    <tabColor theme="7" tint="0.59999389629810485"/>
  </sheetPr>
  <dimension ref="A1:Q153"/>
  <sheetViews>
    <sheetView showGridLines="0" topLeftCell="A28" zoomScaleNormal="100" zoomScaleSheetLayoutView="100" workbookViewId="0">
      <selection activeCell="H47" sqref="H47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304" t="s">
        <v>27</v>
      </c>
      <c r="B1" s="304"/>
      <c r="C1" s="304"/>
      <c r="D1" s="304"/>
      <c r="E1" s="304"/>
      <c r="F1" s="304"/>
      <c r="G1" s="304"/>
      <c r="H1" s="304"/>
      <c r="I1" s="304"/>
      <c r="J1" s="16"/>
      <c r="K1" s="16"/>
    </row>
    <row r="2" spans="1:11" ht="15" customHeight="1" x14ac:dyDescent="0.25">
      <c r="A2" s="242"/>
      <c r="B2" s="242"/>
      <c r="C2" s="242"/>
      <c r="D2" s="242"/>
      <c r="E2" s="242"/>
      <c r="F2" s="242"/>
      <c r="G2" s="242"/>
      <c r="H2" s="242"/>
      <c r="I2" s="242"/>
      <c r="J2" s="16"/>
      <c r="K2" s="16"/>
    </row>
    <row r="3" spans="1:11" ht="15" customHeight="1" x14ac:dyDescent="0.25">
      <c r="A3" s="19"/>
      <c r="B3" s="20" t="s">
        <v>28</v>
      </c>
      <c r="C3" s="305" t="s">
        <v>255</v>
      </c>
      <c r="D3" s="305"/>
      <c r="E3" s="305"/>
      <c r="F3" s="305"/>
      <c r="G3" s="305"/>
      <c r="H3" s="305"/>
      <c r="I3" s="305"/>
      <c r="J3" s="16"/>
      <c r="K3" s="16"/>
    </row>
    <row r="4" spans="1:11" ht="15" customHeight="1" x14ac:dyDescent="0.25">
      <c r="A4" s="19"/>
      <c r="B4" s="21" t="s">
        <v>256</v>
      </c>
      <c r="C4" s="306"/>
      <c r="D4" s="306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257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42"/>
      <c r="B6" s="242"/>
      <c r="C6" s="242"/>
      <c r="D6" s="242"/>
      <c r="E6" s="242"/>
      <c r="F6" s="242"/>
      <c r="G6" s="242"/>
      <c r="H6" s="242"/>
      <c r="I6" s="242"/>
      <c r="J6" s="16"/>
      <c r="K6" s="16"/>
    </row>
    <row r="7" spans="1:11" ht="15" customHeight="1" x14ac:dyDescent="0.25">
      <c r="A7" s="303" t="s">
        <v>29</v>
      </c>
      <c r="B7" s="303"/>
      <c r="C7" s="303"/>
      <c r="D7" s="303"/>
      <c r="E7" s="303"/>
      <c r="F7" s="303"/>
      <c r="G7" s="303"/>
      <c r="H7" s="303"/>
      <c r="I7" s="303"/>
      <c r="J7" s="16"/>
      <c r="K7" s="16"/>
    </row>
    <row r="8" spans="1:11" ht="15" customHeight="1" x14ac:dyDescent="0.25">
      <c r="A8" s="23" t="s">
        <v>30</v>
      </c>
      <c r="B8" s="279" t="s">
        <v>31</v>
      </c>
      <c r="C8" s="279"/>
      <c r="D8" s="279"/>
      <c r="E8" s="279"/>
      <c r="F8" s="279"/>
      <c r="G8" s="309">
        <v>45439</v>
      </c>
      <c r="H8" s="307"/>
      <c r="I8" s="307"/>
      <c r="J8" s="16"/>
      <c r="K8" s="16"/>
    </row>
    <row r="9" spans="1:11" ht="15" customHeight="1" x14ac:dyDescent="0.25">
      <c r="A9" s="23" t="s">
        <v>32</v>
      </c>
      <c r="B9" s="279" t="s">
        <v>33</v>
      </c>
      <c r="C9" s="279"/>
      <c r="D9" s="279"/>
      <c r="E9" s="279"/>
      <c r="F9" s="279"/>
      <c r="G9" s="310" t="s">
        <v>34</v>
      </c>
      <c r="H9" s="311"/>
      <c r="I9" s="312"/>
      <c r="J9" s="16"/>
      <c r="K9" s="16"/>
    </row>
    <row r="10" spans="1:11" ht="15" customHeight="1" x14ac:dyDescent="0.25">
      <c r="A10" s="24" t="s">
        <v>35</v>
      </c>
      <c r="B10" s="313" t="s">
        <v>36</v>
      </c>
      <c r="C10" s="314"/>
      <c r="D10" s="314"/>
      <c r="E10" s="314"/>
      <c r="F10" s="314"/>
      <c r="G10" s="307" t="s">
        <v>250</v>
      </c>
      <c r="H10" s="307"/>
      <c r="I10" s="307"/>
      <c r="J10" s="16"/>
      <c r="K10" s="16"/>
    </row>
    <row r="11" spans="1:11" ht="15" customHeight="1" x14ac:dyDescent="0.25">
      <c r="A11" s="23" t="s">
        <v>37</v>
      </c>
      <c r="B11" s="25" t="s">
        <v>38</v>
      </c>
      <c r="C11" s="26"/>
      <c r="D11" s="26"/>
      <c r="E11" s="26"/>
      <c r="F11" s="26"/>
      <c r="G11" s="307">
        <v>3</v>
      </c>
      <c r="H11" s="307"/>
      <c r="I11" s="307"/>
      <c r="J11" s="16"/>
      <c r="K11" s="16"/>
    </row>
    <row r="12" spans="1:11" ht="15" customHeight="1" x14ac:dyDescent="0.25">
      <c r="A12" s="303" t="s">
        <v>39</v>
      </c>
      <c r="B12" s="303"/>
      <c r="C12" s="303"/>
      <c r="D12" s="303"/>
      <c r="E12" s="303"/>
      <c r="F12" s="303"/>
      <c r="G12" s="303"/>
      <c r="H12" s="303"/>
      <c r="I12" s="303"/>
      <c r="J12" s="16"/>
      <c r="K12" s="16"/>
    </row>
    <row r="13" spans="1:11" ht="15" customHeight="1" x14ac:dyDescent="0.25">
      <c r="A13" s="23">
        <v>1</v>
      </c>
      <c r="B13" s="279" t="s">
        <v>40</v>
      </c>
      <c r="C13" s="279"/>
      <c r="D13" s="279"/>
      <c r="E13" s="279"/>
      <c r="F13" s="279"/>
      <c r="G13" s="279"/>
      <c r="H13" s="307" t="s">
        <v>4</v>
      </c>
      <c r="I13" s="307"/>
      <c r="J13" s="16"/>
      <c r="K13" s="16"/>
    </row>
    <row r="14" spans="1:11" ht="15" customHeight="1" x14ac:dyDescent="0.25">
      <c r="A14" s="23">
        <v>2</v>
      </c>
      <c r="B14" s="279" t="s">
        <v>41</v>
      </c>
      <c r="C14" s="279"/>
      <c r="D14" s="279"/>
      <c r="E14" s="279"/>
      <c r="F14" s="279"/>
      <c r="G14" s="279"/>
      <c r="H14" s="308">
        <v>1</v>
      </c>
      <c r="I14" s="308"/>
      <c r="J14" s="16"/>
      <c r="K14" s="16"/>
    </row>
    <row r="15" spans="1:11" ht="15" customHeight="1" x14ac:dyDescent="0.25">
      <c r="A15" s="23">
        <v>3</v>
      </c>
      <c r="B15" s="25" t="s">
        <v>42</v>
      </c>
      <c r="C15" s="302" t="s">
        <v>11</v>
      </c>
      <c r="D15" s="302"/>
      <c r="E15" s="302"/>
      <c r="F15" s="302"/>
      <c r="G15" s="302"/>
      <c r="H15" s="302"/>
      <c r="I15" s="302"/>
      <c r="J15" s="16"/>
      <c r="K15" s="16"/>
    </row>
    <row r="16" spans="1:11" ht="15" customHeight="1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16"/>
      <c r="K16" s="16"/>
    </row>
    <row r="17" spans="1:14" ht="15" customHeight="1" x14ac:dyDescent="0.25">
      <c r="A17" s="303" t="s">
        <v>43</v>
      </c>
      <c r="B17" s="303"/>
      <c r="C17" s="303"/>
      <c r="D17" s="303"/>
      <c r="E17" s="303"/>
      <c r="F17" s="303"/>
      <c r="G17" s="303"/>
      <c r="H17" s="303"/>
      <c r="I17" s="303"/>
      <c r="J17" s="16"/>
      <c r="K17" s="16"/>
    </row>
    <row r="18" spans="1:14" ht="15" customHeight="1" x14ac:dyDescent="0.25">
      <c r="A18" s="238" t="s">
        <v>44</v>
      </c>
      <c r="B18" s="238"/>
      <c r="C18" s="238"/>
      <c r="D18" s="238"/>
      <c r="E18" s="238"/>
      <c r="F18" s="238"/>
      <c r="G18" s="238"/>
      <c r="H18" s="238"/>
      <c r="I18" s="238"/>
      <c r="J18" s="16"/>
      <c r="K18" s="16"/>
    </row>
    <row r="19" spans="1:14" x14ac:dyDescent="0.25">
      <c r="A19" s="27">
        <v>1</v>
      </c>
      <c r="B19" s="268" t="s">
        <v>45</v>
      </c>
      <c r="C19" s="268"/>
      <c r="D19" s="268"/>
      <c r="E19" s="268"/>
      <c r="F19" s="268"/>
      <c r="G19" s="268"/>
      <c r="H19" s="300" t="s">
        <v>251</v>
      </c>
      <c r="I19" s="301"/>
      <c r="J19" s="16"/>
      <c r="K19" s="16"/>
    </row>
    <row r="20" spans="1:14" ht="15" customHeight="1" x14ac:dyDescent="0.25">
      <c r="A20" s="27">
        <v>2</v>
      </c>
      <c r="B20" s="268" t="s">
        <v>46</v>
      </c>
      <c r="C20" s="268"/>
      <c r="D20" s="268"/>
      <c r="E20" s="268"/>
      <c r="F20" s="268"/>
      <c r="G20" s="268"/>
      <c r="H20" s="315" t="s">
        <v>253</v>
      </c>
      <c r="I20" s="316"/>
      <c r="J20" s="16"/>
      <c r="K20" s="16"/>
    </row>
    <row r="21" spans="1:14" ht="15" customHeight="1" x14ac:dyDescent="0.25">
      <c r="A21" s="156">
        <v>3</v>
      </c>
      <c r="B21" s="272" t="s">
        <v>47</v>
      </c>
      <c r="C21" s="272"/>
      <c r="D21" s="272"/>
      <c r="E21" s="272"/>
      <c r="F21" s="272"/>
      <c r="G21" s="272"/>
      <c r="H21" s="298">
        <v>2485.9</v>
      </c>
      <c r="I21" s="299"/>
      <c r="J21" s="16"/>
      <c r="K21" s="16"/>
    </row>
    <row r="22" spans="1:14" x14ac:dyDescent="0.25">
      <c r="A22" s="27">
        <v>4</v>
      </c>
      <c r="B22" s="268" t="s">
        <v>48</v>
      </c>
      <c r="C22" s="268"/>
      <c r="D22" s="268"/>
      <c r="E22" s="268"/>
      <c r="F22" s="268"/>
      <c r="G22" s="268"/>
      <c r="H22" s="300"/>
      <c r="I22" s="301"/>
      <c r="J22" s="16"/>
      <c r="K22" s="16"/>
    </row>
    <row r="23" spans="1:14" ht="15" customHeight="1" x14ac:dyDescent="0.25">
      <c r="A23" s="27">
        <v>5</v>
      </c>
      <c r="B23" s="268" t="s">
        <v>49</v>
      </c>
      <c r="C23" s="268"/>
      <c r="D23" s="268"/>
      <c r="E23" s="268"/>
      <c r="F23" s="268"/>
      <c r="G23" s="268"/>
      <c r="H23" s="282" t="s">
        <v>182</v>
      </c>
      <c r="I23" s="283"/>
      <c r="J23" s="16"/>
      <c r="K23" s="16"/>
    </row>
    <row r="24" spans="1:14" ht="1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16"/>
      <c r="K24" s="16"/>
    </row>
    <row r="25" spans="1:14" ht="15" customHeight="1" x14ac:dyDescent="0.25">
      <c r="A25" s="224" t="s">
        <v>50</v>
      </c>
      <c r="B25" s="225"/>
      <c r="C25" s="225"/>
      <c r="D25" s="225"/>
      <c r="E25" s="225"/>
      <c r="F25" s="225"/>
      <c r="G25" s="225"/>
      <c r="H25" s="225"/>
      <c r="I25" s="226"/>
      <c r="J25" s="16"/>
      <c r="K25" s="16"/>
      <c r="M25" s="49"/>
    </row>
    <row r="26" spans="1:14" ht="15" customHeight="1" x14ac:dyDescent="0.25">
      <c r="A26" s="43">
        <v>1</v>
      </c>
      <c r="B26" s="237" t="s">
        <v>51</v>
      </c>
      <c r="C26" s="237"/>
      <c r="D26" s="237"/>
      <c r="E26" s="237"/>
      <c r="F26" s="237"/>
      <c r="G26" s="237"/>
      <c r="H26" s="321" t="s">
        <v>52</v>
      </c>
      <c r="I26" s="321"/>
      <c r="J26" s="16"/>
      <c r="K26" s="16"/>
      <c r="M26" s="49"/>
    </row>
    <row r="27" spans="1:14" ht="15" customHeight="1" x14ac:dyDescent="0.25">
      <c r="A27" s="27" t="s">
        <v>30</v>
      </c>
      <c r="B27" s="279" t="s">
        <v>53</v>
      </c>
      <c r="C27" s="279"/>
      <c r="D27" s="279"/>
      <c r="E27" s="279"/>
      <c r="F27" s="279"/>
      <c r="G27" s="279"/>
      <c r="H27" s="320">
        <f>H21</f>
        <v>2485.9</v>
      </c>
      <c r="I27" s="320"/>
      <c r="J27" s="16"/>
      <c r="K27" s="16"/>
    </row>
    <row r="28" spans="1:14" ht="15" customHeight="1" x14ac:dyDescent="0.25">
      <c r="A28" s="28" t="s">
        <v>32</v>
      </c>
      <c r="B28" s="29" t="s">
        <v>54</v>
      </c>
      <c r="C28" s="30"/>
      <c r="D28" s="31" t="s">
        <v>55</v>
      </c>
      <c r="E28" s="31" t="s">
        <v>58</v>
      </c>
      <c r="F28" s="30"/>
      <c r="G28" s="32"/>
      <c r="H28" s="210">
        <f>IF(E28="N",0,H27*0.3)</f>
        <v>0</v>
      </c>
      <c r="I28" s="210"/>
      <c r="J28" s="16"/>
      <c r="K28" s="16"/>
    </row>
    <row r="29" spans="1:14" ht="15" customHeight="1" x14ac:dyDescent="0.25">
      <c r="A29" s="28" t="s">
        <v>35</v>
      </c>
      <c r="B29" s="29" t="s">
        <v>57</v>
      </c>
      <c r="C29" s="30"/>
      <c r="D29" s="31" t="s">
        <v>55</v>
      </c>
      <c r="E29" s="31" t="s">
        <v>58</v>
      </c>
      <c r="F29" s="280"/>
      <c r="G29" s="281"/>
      <c r="H29" s="291"/>
      <c r="I29" s="210"/>
      <c r="J29" s="16"/>
      <c r="K29" s="16"/>
      <c r="N29" s="55"/>
    </row>
    <row r="30" spans="1:14" ht="15" customHeight="1" x14ac:dyDescent="0.25">
      <c r="A30" s="27" t="s">
        <v>37</v>
      </c>
      <c r="B30" s="285" t="s">
        <v>59</v>
      </c>
      <c r="C30" s="286"/>
      <c r="D30" s="286"/>
      <c r="E30" s="286"/>
      <c r="F30" s="286"/>
      <c r="G30" s="287"/>
      <c r="H30" s="210"/>
      <c r="I30" s="210"/>
      <c r="J30" s="16"/>
      <c r="K30" s="16"/>
    </row>
    <row r="31" spans="1:14" ht="15" customHeight="1" x14ac:dyDescent="0.25">
      <c r="A31" s="27" t="s">
        <v>60</v>
      </c>
      <c r="B31" s="285" t="s">
        <v>61</v>
      </c>
      <c r="C31" s="286"/>
      <c r="D31" s="286"/>
      <c r="E31" s="286"/>
      <c r="F31" s="286"/>
      <c r="G31" s="287"/>
      <c r="H31" s="210"/>
      <c r="I31" s="210"/>
      <c r="J31" s="16"/>
      <c r="K31" s="16"/>
    </row>
    <row r="32" spans="1:14" ht="15" customHeight="1" x14ac:dyDescent="0.25">
      <c r="A32" s="23" t="s">
        <v>62</v>
      </c>
      <c r="B32" s="284" t="s">
        <v>63</v>
      </c>
      <c r="C32" s="284"/>
      <c r="D32" s="284"/>
      <c r="E32" s="284"/>
      <c r="F32" s="284"/>
      <c r="G32" s="284"/>
      <c r="H32" s="231"/>
      <c r="I32" s="231"/>
      <c r="J32" s="16"/>
      <c r="K32" s="16"/>
    </row>
    <row r="33" spans="1:17" ht="15" customHeight="1" x14ac:dyDescent="0.25">
      <c r="A33" s="27" t="s">
        <v>64</v>
      </c>
      <c r="B33" s="268" t="s">
        <v>65</v>
      </c>
      <c r="C33" s="268"/>
      <c r="D33" s="268"/>
      <c r="E33" s="268"/>
      <c r="F33" s="268"/>
      <c r="G33" s="268"/>
      <c r="H33" s="322"/>
      <c r="I33" s="322"/>
      <c r="J33" s="16"/>
      <c r="K33" s="16"/>
    </row>
    <row r="34" spans="1:17" ht="15" customHeight="1" x14ac:dyDescent="0.25">
      <c r="A34" s="238" t="s">
        <v>66</v>
      </c>
      <c r="B34" s="238"/>
      <c r="C34" s="238"/>
      <c r="D34" s="238"/>
      <c r="E34" s="238"/>
      <c r="F34" s="238"/>
      <c r="G34" s="238"/>
      <c r="H34" s="245">
        <f>SUM(H27:I33)</f>
        <v>2485.9</v>
      </c>
      <c r="I34" s="245"/>
      <c r="J34" s="16"/>
      <c r="K34" s="16"/>
    </row>
    <row r="35" spans="1:17" ht="15" customHeight="1" x14ac:dyDescent="0.25">
      <c r="A35" s="276"/>
      <c r="B35" s="276"/>
      <c r="C35" s="276"/>
      <c r="D35" s="276"/>
      <c r="E35" s="276"/>
      <c r="F35" s="276"/>
      <c r="G35" s="276"/>
      <c r="H35" s="276"/>
      <c r="I35" s="276"/>
      <c r="J35" s="16"/>
      <c r="K35" s="16"/>
      <c r="L35" s="53"/>
      <c r="N35" s="53"/>
    </row>
    <row r="36" spans="1:17" ht="15" customHeight="1" x14ac:dyDescent="0.25">
      <c r="A36" s="224" t="s">
        <v>67</v>
      </c>
      <c r="B36" s="225"/>
      <c r="C36" s="225"/>
      <c r="D36" s="225"/>
      <c r="E36" s="225"/>
      <c r="F36" s="225"/>
      <c r="G36" s="225"/>
      <c r="H36" s="225"/>
      <c r="I36" s="226"/>
      <c r="J36" s="16"/>
      <c r="K36" s="16"/>
      <c r="Q36" s="53"/>
    </row>
    <row r="37" spans="1:17" ht="15" customHeight="1" x14ac:dyDescent="0.25">
      <c r="A37" s="237" t="s">
        <v>68</v>
      </c>
      <c r="B37" s="237"/>
      <c r="C37" s="237"/>
      <c r="D37" s="237"/>
      <c r="E37" s="237"/>
      <c r="F37" s="237"/>
      <c r="G37" s="237"/>
      <c r="H37" s="237"/>
      <c r="I37" s="237"/>
      <c r="J37" s="16"/>
      <c r="K37" s="16"/>
      <c r="L37" s="59"/>
    </row>
    <row r="38" spans="1:17" ht="15" customHeight="1" x14ac:dyDescent="0.25">
      <c r="A38" s="43" t="s">
        <v>69</v>
      </c>
      <c r="B38" s="220" t="s">
        <v>70</v>
      </c>
      <c r="C38" s="221"/>
      <c r="D38" s="221"/>
      <c r="E38" s="221"/>
      <c r="F38" s="221"/>
      <c r="G38" s="222"/>
      <c r="H38" s="43" t="s">
        <v>71</v>
      </c>
      <c r="I38" s="46" t="s">
        <v>52</v>
      </c>
      <c r="J38" s="16"/>
      <c r="K38" s="16"/>
      <c r="N38" s="57"/>
    </row>
    <row r="39" spans="1:17" ht="15" customHeight="1" x14ac:dyDescent="0.25">
      <c r="A39" s="27" t="s">
        <v>30</v>
      </c>
      <c r="B39" s="273" t="s">
        <v>72</v>
      </c>
      <c r="C39" s="274"/>
      <c r="D39" s="274"/>
      <c r="E39" s="274"/>
      <c r="F39" s="274"/>
      <c r="G39" s="275"/>
      <c r="H39" s="62">
        <v>8.3299999999999999E-2</v>
      </c>
      <c r="I39" s="34">
        <f>H34*H39</f>
        <v>207.07547</v>
      </c>
      <c r="J39" s="16"/>
      <c r="K39" s="17"/>
      <c r="L39" s="58"/>
      <c r="M39" s="58"/>
      <c r="N39" s="57"/>
      <c r="O39" s="14"/>
    </row>
    <row r="40" spans="1:17" ht="15" customHeight="1" x14ac:dyDescent="0.25">
      <c r="A40" s="27" t="s">
        <v>32</v>
      </c>
      <c r="B40" s="273" t="s">
        <v>73</v>
      </c>
      <c r="C40" s="274"/>
      <c r="D40" s="274"/>
      <c r="E40" s="274"/>
      <c r="F40" s="274"/>
      <c r="G40" s="275"/>
      <c r="H40" s="62">
        <f>0.0833333333333333+0.0277777777777778</f>
        <v>0.1111111111111111</v>
      </c>
      <c r="I40" s="34">
        <f>H34*H40</f>
        <v>276.21111111111111</v>
      </c>
      <c r="J40" s="16"/>
      <c r="K40" s="17"/>
      <c r="L40" s="58"/>
      <c r="M40" s="58"/>
      <c r="N40" s="57"/>
      <c r="O40" s="14"/>
    </row>
    <row r="41" spans="1:17" ht="15" customHeight="1" x14ac:dyDescent="0.25">
      <c r="A41" s="61" t="s">
        <v>74</v>
      </c>
      <c r="B41" s="60"/>
      <c r="C41" s="60"/>
      <c r="D41" s="60"/>
      <c r="E41" s="60"/>
      <c r="F41" s="60"/>
      <c r="G41" s="60"/>
      <c r="H41" s="67">
        <f>SUM(H39:H40)</f>
        <v>0.19441111111111109</v>
      </c>
      <c r="I41" s="66">
        <f>SUM(I39:I40)</f>
        <v>483.2865811111111</v>
      </c>
      <c r="J41" s="16"/>
      <c r="K41" s="16"/>
      <c r="L41" s="53"/>
      <c r="N41" s="53"/>
    </row>
    <row r="42" spans="1:17" ht="15" customHeight="1" x14ac:dyDescent="0.25">
      <c r="A42" s="246" t="s">
        <v>75</v>
      </c>
      <c r="B42" s="246"/>
      <c r="C42" s="246"/>
      <c r="D42" s="246"/>
      <c r="E42" s="246"/>
      <c r="F42" s="246"/>
      <c r="G42" s="246"/>
      <c r="H42" s="246"/>
      <c r="I42" s="246"/>
      <c r="J42" s="16"/>
      <c r="K42" s="16"/>
      <c r="L42" s="53"/>
    </row>
    <row r="43" spans="1:17" ht="15" customHeight="1" x14ac:dyDescent="0.25">
      <c r="A43" s="237" t="s">
        <v>76</v>
      </c>
      <c r="B43" s="237"/>
      <c r="C43" s="237"/>
      <c r="D43" s="237"/>
      <c r="E43" s="237"/>
      <c r="F43" s="237"/>
      <c r="G43" s="237"/>
      <c r="H43" s="237"/>
      <c r="I43" s="237"/>
      <c r="J43" s="16"/>
      <c r="K43" s="16"/>
    </row>
    <row r="44" spans="1:17" ht="15" customHeight="1" x14ac:dyDescent="0.25">
      <c r="A44" s="43" t="s">
        <v>77</v>
      </c>
      <c r="B44" s="237" t="s">
        <v>78</v>
      </c>
      <c r="C44" s="237"/>
      <c r="D44" s="237"/>
      <c r="E44" s="237"/>
      <c r="F44" s="237"/>
      <c r="G44" s="237"/>
      <c r="H44" s="43" t="s">
        <v>71</v>
      </c>
      <c r="I44" s="46" t="s">
        <v>52</v>
      </c>
      <c r="J44" s="16"/>
      <c r="K44" s="16"/>
      <c r="N44" s="53"/>
    </row>
    <row r="45" spans="1:17" ht="15" customHeight="1" x14ac:dyDescent="0.25">
      <c r="A45" s="27" t="s">
        <v>30</v>
      </c>
      <c r="B45" s="273" t="s">
        <v>79</v>
      </c>
      <c r="C45" s="274"/>
      <c r="D45" s="274"/>
      <c r="E45" s="274"/>
      <c r="F45" s="274"/>
      <c r="G45" s="275"/>
      <c r="H45" s="35">
        <v>0.2</v>
      </c>
      <c r="I45" s="36">
        <f>($H$34+$I$41)*H45</f>
        <v>593.83731622222228</v>
      </c>
      <c r="J45" s="16"/>
      <c r="K45" s="16"/>
      <c r="P45" s="55"/>
    </row>
    <row r="46" spans="1:17" ht="15" customHeight="1" x14ac:dyDescent="0.25">
      <c r="A46" s="27" t="s">
        <v>32</v>
      </c>
      <c r="B46" s="273" t="s">
        <v>80</v>
      </c>
      <c r="C46" s="274"/>
      <c r="D46" s="274"/>
      <c r="E46" s="274"/>
      <c r="F46" s="274"/>
      <c r="G46" s="275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3"/>
    </row>
    <row r="47" spans="1:17" ht="15" customHeight="1" x14ac:dyDescent="0.25">
      <c r="A47" s="173" t="s">
        <v>35</v>
      </c>
      <c r="B47" s="272" t="s">
        <v>81</v>
      </c>
      <c r="C47" s="272"/>
      <c r="D47" s="272"/>
      <c r="E47" s="272"/>
      <c r="F47" s="272"/>
      <c r="G47" s="272"/>
      <c r="H47" s="175">
        <v>1.141E-2</v>
      </c>
      <c r="I47" s="169">
        <f t="shared" si="0"/>
        <v>33.878418890477775</v>
      </c>
      <c r="J47" s="16"/>
      <c r="K47" s="16"/>
      <c r="L47" s="53"/>
    </row>
    <row r="48" spans="1:17" ht="15" customHeight="1" x14ac:dyDescent="0.25">
      <c r="A48" s="37" t="s">
        <v>37</v>
      </c>
      <c r="B48" s="273" t="s">
        <v>82</v>
      </c>
      <c r="C48" s="274"/>
      <c r="D48" s="274"/>
      <c r="E48" s="274"/>
      <c r="F48" s="274"/>
      <c r="G48" s="275"/>
      <c r="H48" s="35">
        <v>1.4999999999999999E-2</v>
      </c>
      <c r="I48" s="36">
        <f>($H$34+$I$41)*H48</f>
        <v>44.537798716666664</v>
      </c>
      <c r="J48" s="16"/>
      <c r="K48" s="16"/>
      <c r="L48" s="53"/>
    </row>
    <row r="49" spans="1:15" ht="15" customHeight="1" x14ac:dyDescent="0.25">
      <c r="A49" s="27" t="s">
        <v>60</v>
      </c>
      <c r="B49" s="273" t="s">
        <v>83</v>
      </c>
      <c r="C49" s="274"/>
      <c r="D49" s="274"/>
      <c r="E49" s="274"/>
      <c r="F49" s="274"/>
      <c r="G49" s="275"/>
      <c r="H49" s="51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62</v>
      </c>
      <c r="B50" s="273" t="s">
        <v>84</v>
      </c>
      <c r="C50" s="274"/>
      <c r="D50" s="274"/>
      <c r="E50" s="274"/>
      <c r="F50" s="274"/>
      <c r="G50" s="275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64</v>
      </c>
      <c r="B51" s="268" t="s">
        <v>85</v>
      </c>
      <c r="C51" s="268"/>
      <c r="D51" s="268"/>
      <c r="E51" s="268"/>
      <c r="F51" s="268"/>
      <c r="G51" s="268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86</v>
      </c>
      <c r="B52" s="268" t="s">
        <v>87</v>
      </c>
      <c r="C52" s="268"/>
      <c r="D52" s="268"/>
      <c r="E52" s="268"/>
      <c r="F52" s="268"/>
      <c r="G52" s="268"/>
      <c r="H52" s="51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38" t="s">
        <v>26</v>
      </c>
      <c r="B53" s="238"/>
      <c r="C53" s="238"/>
      <c r="D53" s="238"/>
      <c r="E53" s="238"/>
      <c r="F53" s="238"/>
      <c r="G53" s="238"/>
      <c r="H53" s="48">
        <f>SUM(H45:H52)</f>
        <v>0.34941000000000005</v>
      </c>
      <c r="I53" s="47">
        <f>SUM(I45:I52)</f>
        <v>1037.4634833060334</v>
      </c>
      <c r="J53" s="16"/>
      <c r="K53" s="16"/>
    </row>
    <row r="54" spans="1:15" ht="15" customHeight="1" x14ac:dyDescent="0.25">
      <c r="A54" s="246"/>
      <c r="B54" s="246"/>
      <c r="C54" s="246"/>
      <c r="D54" s="246"/>
      <c r="E54" s="246"/>
      <c r="F54" s="246"/>
      <c r="G54" s="246"/>
      <c r="H54" s="246"/>
      <c r="I54" s="246"/>
      <c r="J54" s="16"/>
      <c r="K54" s="16"/>
    </row>
    <row r="55" spans="1:15" ht="15" customHeight="1" x14ac:dyDescent="0.25">
      <c r="A55" s="269" t="s">
        <v>88</v>
      </c>
      <c r="B55" s="270"/>
      <c r="C55" s="270"/>
      <c r="D55" s="270"/>
      <c r="E55" s="270"/>
      <c r="F55" s="270"/>
      <c r="G55" s="270"/>
      <c r="H55" s="270"/>
      <c r="I55" s="271"/>
      <c r="J55" s="16"/>
      <c r="K55" s="16"/>
    </row>
    <row r="56" spans="1:15" ht="15" customHeight="1" x14ac:dyDescent="0.25">
      <c r="A56" s="43" t="s">
        <v>89</v>
      </c>
      <c r="B56" s="237" t="s">
        <v>90</v>
      </c>
      <c r="C56" s="237"/>
      <c r="D56" s="237"/>
      <c r="E56" s="237"/>
      <c r="F56" s="237"/>
      <c r="G56" s="237"/>
      <c r="H56" s="238" t="s">
        <v>52</v>
      </c>
      <c r="I56" s="238"/>
      <c r="J56" s="16"/>
      <c r="K56" s="16"/>
    </row>
    <row r="57" spans="1:15" ht="15" customHeight="1" x14ac:dyDescent="0.25">
      <c r="A57" s="247" t="s">
        <v>30</v>
      </c>
      <c r="B57" s="247" t="s">
        <v>91</v>
      </c>
      <c r="C57" s="27" t="s">
        <v>92</v>
      </c>
      <c r="D57" s="27" t="s">
        <v>93</v>
      </c>
      <c r="E57" s="27" t="s">
        <v>94</v>
      </c>
      <c r="F57" s="27" t="s">
        <v>95</v>
      </c>
      <c r="G57" s="27" t="s">
        <v>96</v>
      </c>
      <c r="H57" s="262">
        <f>D58*E58*F58</f>
        <v>189.2</v>
      </c>
      <c r="I57" s="263"/>
      <c r="J57" s="16"/>
      <c r="K57" s="16"/>
    </row>
    <row r="58" spans="1:15" ht="15" customHeight="1" x14ac:dyDescent="0.25">
      <c r="A58" s="248"/>
      <c r="B58" s="248"/>
      <c r="C58" s="27" t="s">
        <v>56</v>
      </c>
      <c r="D58" s="33">
        <v>4.3</v>
      </c>
      <c r="E58" s="27">
        <v>2</v>
      </c>
      <c r="F58" s="27">
        <v>22</v>
      </c>
      <c r="G58" s="33">
        <f>H27*0.06</f>
        <v>149.154</v>
      </c>
      <c r="H58" s="264">
        <f>IF(C58="N",0,IF(D58*E58*F58-(H27*6%)&lt;0,0,D58*E58*F58-(H27*6%)))</f>
        <v>40.045999999999992</v>
      </c>
      <c r="I58" s="265"/>
      <c r="J58" s="16"/>
      <c r="K58" s="16"/>
    </row>
    <row r="59" spans="1:15" ht="15" customHeight="1" x14ac:dyDescent="0.25">
      <c r="A59" s="247" t="s">
        <v>32</v>
      </c>
      <c r="B59" s="249" t="s">
        <v>97</v>
      </c>
      <c r="C59" s="250"/>
      <c r="D59" s="27" t="s">
        <v>92</v>
      </c>
      <c r="E59" s="27" t="s">
        <v>93</v>
      </c>
      <c r="F59" s="27" t="s">
        <v>95</v>
      </c>
      <c r="G59" s="27" t="s">
        <v>96</v>
      </c>
      <c r="H59" s="253">
        <f>IF(D60="N",0,(E60*F60)-G60)</f>
        <v>465.3</v>
      </c>
      <c r="I59" s="254"/>
      <c r="J59" s="16"/>
      <c r="K59" s="16"/>
      <c r="O59" s="53"/>
    </row>
    <row r="60" spans="1:15" ht="15" customHeight="1" x14ac:dyDescent="0.25">
      <c r="A60" s="248"/>
      <c r="B60" s="251"/>
      <c r="C60" s="252"/>
      <c r="D60" s="27" t="s">
        <v>56</v>
      </c>
      <c r="E60" s="167">
        <v>23.5</v>
      </c>
      <c r="F60" s="27">
        <v>22</v>
      </c>
      <c r="G60" s="33">
        <f>E60*F60*0.1</f>
        <v>51.7</v>
      </c>
      <c r="H60" s="255"/>
      <c r="I60" s="256"/>
      <c r="J60" s="16"/>
      <c r="K60" s="16"/>
      <c r="O60" s="53"/>
    </row>
    <row r="61" spans="1:15" ht="15" customHeight="1" x14ac:dyDescent="0.25">
      <c r="A61" s="52" t="s">
        <v>35</v>
      </c>
      <c r="B61" s="323" t="s">
        <v>98</v>
      </c>
      <c r="C61" s="324"/>
      <c r="D61" s="324"/>
      <c r="E61" s="324"/>
      <c r="F61" s="324"/>
      <c r="G61" s="325"/>
      <c r="H61" s="260">
        <v>0</v>
      </c>
      <c r="I61" s="261"/>
      <c r="J61" s="16"/>
      <c r="K61" s="16"/>
      <c r="O61" s="53"/>
    </row>
    <row r="62" spans="1:15" ht="15" customHeight="1" x14ac:dyDescent="0.25">
      <c r="A62" s="52" t="s">
        <v>37</v>
      </c>
      <c r="B62" s="323" t="s">
        <v>99</v>
      </c>
      <c r="C62" s="324"/>
      <c r="D62" s="324"/>
      <c r="E62" s="324"/>
      <c r="F62" s="324"/>
      <c r="G62" s="325"/>
      <c r="H62" s="260">
        <v>0</v>
      </c>
      <c r="I62" s="261"/>
      <c r="J62" s="16"/>
      <c r="K62" s="16"/>
      <c r="O62" s="53"/>
    </row>
    <row r="63" spans="1:15" ht="15" customHeight="1" x14ac:dyDescent="0.25">
      <c r="A63" s="163" t="s">
        <v>60</v>
      </c>
      <c r="B63" s="164" t="s">
        <v>100</v>
      </c>
      <c r="C63" s="165"/>
      <c r="D63" s="165"/>
      <c r="E63" s="165"/>
      <c r="F63" s="165"/>
      <c r="G63" s="166"/>
      <c r="H63" s="266">
        <v>20.149999999999999</v>
      </c>
      <c r="I63" s="267"/>
      <c r="J63" s="16"/>
      <c r="K63" s="16"/>
      <c r="O63" s="53"/>
    </row>
    <row r="64" spans="1:15" ht="15" customHeight="1" x14ac:dyDescent="0.25">
      <c r="A64" s="238" t="s">
        <v>74</v>
      </c>
      <c r="B64" s="238"/>
      <c r="C64" s="238"/>
      <c r="D64" s="238"/>
      <c r="E64" s="238"/>
      <c r="F64" s="238"/>
      <c r="G64" s="238"/>
      <c r="H64" s="245">
        <f>SUM(H58:I63)</f>
        <v>525.49599999999998</v>
      </c>
      <c r="I64" s="245"/>
      <c r="J64" s="16"/>
      <c r="K64" s="16"/>
    </row>
    <row r="65" spans="1:15" ht="15" customHeight="1" x14ac:dyDescent="0.25">
      <c r="A65" s="242"/>
      <c r="B65" s="242"/>
      <c r="C65" s="242"/>
      <c r="D65" s="242"/>
      <c r="E65" s="242"/>
      <c r="F65" s="242"/>
      <c r="G65" s="242"/>
      <c r="H65" s="242"/>
      <c r="I65" s="242"/>
      <c r="J65" s="16"/>
      <c r="K65" s="16"/>
    </row>
    <row r="66" spans="1:15" ht="15" customHeight="1" x14ac:dyDescent="0.25">
      <c r="A66" s="243" t="s">
        <v>101</v>
      </c>
      <c r="B66" s="243"/>
      <c r="C66" s="243"/>
      <c r="D66" s="243"/>
      <c r="E66" s="243"/>
      <c r="F66" s="243"/>
      <c r="G66" s="243"/>
      <c r="H66" s="243"/>
      <c r="I66" s="243"/>
      <c r="J66" s="16"/>
      <c r="K66" s="16"/>
      <c r="N66" s="54"/>
    </row>
    <row r="67" spans="1:15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16"/>
      <c r="K67" s="16"/>
      <c r="N67" s="53"/>
    </row>
    <row r="68" spans="1:15" ht="15" customHeight="1" x14ac:dyDescent="0.25">
      <c r="A68" s="42">
        <v>2</v>
      </c>
      <c r="B68" s="227" t="s">
        <v>102</v>
      </c>
      <c r="C68" s="227"/>
      <c r="D68" s="227"/>
      <c r="E68" s="227"/>
      <c r="F68" s="227"/>
      <c r="G68" s="227"/>
      <c r="H68" s="211" t="s">
        <v>52</v>
      </c>
      <c r="I68" s="211"/>
      <c r="J68" s="16"/>
      <c r="K68" s="16"/>
    </row>
    <row r="69" spans="1:15" ht="15" customHeight="1" x14ac:dyDescent="0.25">
      <c r="A69" s="28" t="s">
        <v>69</v>
      </c>
      <c r="B69" s="209" t="s">
        <v>103</v>
      </c>
      <c r="C69" s="209"/>
      <c r="D69" s="209"/>
      <c r="E69" s="209"/>
      <c r="F69" s="209"/>
      <c r="G69" s="209"/>
      <c r="H69" s="210">
        <f>I41</f>
        <v>483.2865811111111</v>
      </c>
      <c r="I69" s="210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77</v>
      </c>
      <c r="B70" s="209" t="s">
        <v>78</v>
      </c>
      <c r="C70" s="209"/>
      <c r="D70" s="209"/>
      <c r="E70" s="209"/>
      <c r="F70" s="209"/>
      <c r="G70" s="209"/>
      <c r="H70" s="210">
        <f>I53</f>
        <v>1037.4634833060334</v>
      </c>
      <c r="I70" s="210"/>
      <c r="J70" s="16"/>
      <c r="K70" s="16"/>
    </row>
    <row r="71" spans="1:15" ht="15" customHeight="1" x14ac:dyDescent="0.25">
      <c r="A71" s="28" t="s">
        <v>89</v>
      </c>
      <c r="B71" s="209" t="s">
        <v>90</v>
      </c>
      <c r="C71" s="209"/>
      <c r="D71" s="209"/>
      <c r="E71" s="209"/>
      <c r="F71" s="209"/>
      <c r="G71" s="209"/>
      <c r="H71" s="210">
        <f>H64</f>
        <v>525.49599999999998</v>
      </c>
      <c r="I71" s="210"/>
      <c r="J71" s="16"/>
      <c r="K71" s="16"/>
    </row>
    <row r="72" spans="1:15" ht="15" customHeight="1" x14ac:dyDescent="0.25">
      <c r="A72" s="238" t="s">
        <v>74</v>
      </c>
      <c r="B72" s="238"/>
      <c r="C72" s="238"/>
      <c r="D72" s="238"/>
      <c r="E72" s="238"/>
      <c r="F72" s="238"/>
      <c r="G72" s="238"/>
      <c r="H72" s="245">
        <f>SUM(H69:I71)</f>
        <v>2046.2460644171447</v>
      </c>
      <c r="I72" s="245"/>
      <c r="J72" s="16"/>
      <c r="K72" s="16"/>
    </row>
    <row r="73" spans="1:15" ht="15" customHeight="1" x14ac:dyDescent="0.25">
      <c r="A73" s="236"/>
      <c r="B73" s="236"/>
      <c r="C73" s="236"/>
      <c r="D73" s="236"/>
      <c r="E73" s="236"/>
      <c r="F73" s="236"/>
      <c r="G73" s="236"/>
      <c r="H73" s="236"/>
      <c r="I73" s="236"/>
      <c r="J73" s="16"/>
      <c r="K73" s="16"/>
    </row>
    <row r="74" spans="1:15" ht="15" customHeight="1" x14ac:dyDescent="0.25">
      <c r="A74" s="224" t="s">
        <v>104</v>
      </c>
      <c r="B74" s="225"/>
      <c r="C74" s="225"/>
      <c r="D74" s="225"/>
      <c r="E74" s="225"/>
      <c r="F74" s="225"/>
      <c r="G74" s="225"/>
      <c r="H74" s="225"/>
      <c r="I74" s="226"/>
      <c r="J74" s="16"/>
      <c r="K74" s="16"/>
    </row>
    <row r="75" spans="1:15" ht="15" customHeight="1" x14ac:dyDescent="0.25">
      <c r="A75" s="43">
        <v>3</v>
      </c>
      <c r="B75" s="61" t="s">
        <v>105</v>
      </c>
      <c r="C75" s="60"/>
      <c r="D75" s="60"/>
      <c r="E75" s="60"/>
      <c r="F75" s="60"/>
      <c r="G75" s="60"/>
      <c r="H75" s="43" t="s">
        <v>71</v>
      </c>
      <c r="I75" s="46" t="s">
        <v>52</v>
      </c>
      <c r="J75" s="16"/>
      <c r="K75" s="16"/>
    </row>
    <row r="76" spans="1:15" ht="15" customHeight="1" x14ac:dyDescent="0.25">
      <c r="A76" s="156" t="s">
        <v>30</v>
      </c>
      <c r="B76" s="157" t="s">
        <v>106</v>
      </c>
      <c r="C76" s="158"/>
      <c r="D76" s="158"/>
      <c r="E76" s="158"/>
      <c r="F76" s="158"/>
      <c r="G76" s="158"/>
      <c r="H76" s="168">
        <f>0.05*(1+(1/12+1/12+1/36))/12</f>
        <v>4.9768518518518521E-3</v>
      </c>
      <c r="I76" s="169">
        <f>H76*$H$34</f>
        <v>12.371956018518519</v>
      </c>
      <c r="J76" s="318"/>
      <c r="K76" s="16"/>
    </row>
    <row r="77" spans="1:15" ht="15" customHeight="1" x14ac:dyDescent="0.25">
      <c r="A77" s="156" t="s">
        <v>32</v>
      </c>
      <c r="B77" s="157" t="s">
        <v>107</v>
      </c>
      <c r="C77" s="158"/>
      <c r="D77" s="158"/>
      <c r="E77" s="158"/>
      <c r="F77" s="158"/>
      <c r="G77" s="158"/>
      <c r="H77" s="168">
        <f>H76*0.08</f>
        <v>3.9814814814814818E-4</v>
      </c>
      <c r="I77" s="169">
        <f t="shared" ref="I77:I81" si="1">H77*$H$34</f>
        <v>0.98975648148148154</v>
      </c>
      <c r="J77" s="318"/>
      <c r="K77" s="16"/>
      <c r="L77" s="53"/>
    </row>
    <row r="78" spans="1:15" ht="15" customHeight="1" x14ac:dyDescent="0.25">
      <c r="A78" s="156" t="s">
        <v>35</v>
      </c>
      <c r="B78" s="157" t="s">
        <v>108</v>
      </c>
      <c r="C78" s="158"/>
      <c r="D78" s="158"/>
      <c r="E78" s="158"/>
      <c r="F78" s="158"/>
      <c r="G78" s="158"/>
      <c r="H78" s="168">
        <f>0.4*0.08*0.05</f>
        <v>1.6000000000000001E-3</v>
      </c>
      <c r="I78" s="169">
        <f t="shared" si="1"/>
        <v>3.9774400000000005</v>
      </c>
      <c r="J78" s="318"/>
      <c r="K78" s="16"/>
    </row>
    <row r="79" spans="1:15" ht="15" customHeight="1" x14ac:dyDescent="0.25">
      <c r="A79" s="156" t="s">
        <v>37</v>
      </c>
      <c r="B79" s="157" t="s">
        <v>109</v>
      </c>
      <c r="C79" s="158"/>
      <c r="D79" s="158"/>
      <c r="E79" s="158"/>
      <c r="F79" s="158"/>
      <c r="G79" s="158"/>
      <c r="H79" s="168">
        <f>7/30/12</f>
        <v>1.9444444444444445E-2</v>
      </c>
      <c r="I79" s="169">
        <f t="shared" si="1"/>
        <v>48.336944444444448</v>
      </c>
      <c r="J79" s="318"/>
      <c r="K79" s="16"/>
    </row>
    <row r="80" spans="1:15" ht="15" customHeight="1" x14ac:dyDescent="0.25">
      <c r="A80" s="156" t="s">
        <v>60</v>
      </c>
      <c r="B80" s="157" t="s">
        <v>110</v>
      </c>
      <c r="C80" s="158"/>
      <c r="D80" s="158"/>
      <c r="E80" s="158"/>
      <c r="F80" s="158"/>
      <c r="G80" s="158"/>
      <c r="H80" s="168">
        <f>H53*H79</f>
        <v>6.7940833333333343E-3</v>
      </c>
      <c r="I80" s="169">
        <f t="shared" si="1"/>
        <v>16.889411758333335</v>
      </c>
      <c r="J80" s="318"/>
      <c r="K80" s="16"/>
    </row>
    <row r="81" spans="1:15" ht="15" customHeight="1" x14ac:dyDescent="0.25">
      <c r="A81" s="156" t="s">
        <v>62</v>
      </c>
      <c r="B81" s="157" t="s">
        <v>112</v>
      </c>
      <c r="C81" s="158"/>
      <c r="D81" s="158"/>
      <c r="E81" s="158"/>
      <c r="F81" s="158"/>
      <c r="G81" s="158"/>
      <c r="H81" s="168">
        <f>0.4*0.08</f>
        <v>3.2000000000000001E-2</v>
      </c>
      <c r="I81" s="169">
        <f t="shared" si="1"/>
        <v>79.5488</v>
      </c>
      <c r="J81" s="318"/>
      <c r="K81" s="16"/>
    </row>
    <row r="82" spans="1:15" ht="15" customHeight="1" x14ac:dyDescent="0.25">
      <c r="A82" s="61" t="s">
        <v>74</v>
      </c>
      <c r="B82" s="60"/>
      <c r="C82" s="60"/>
      <c r="D82" s="60"/>
      <c r="E82" s="60"/>
      <c r="F82" s="60"/>
      <c r="G82" s="60"/>
      <c r="H82" s="277">
        <f>SUM(I76:I81)</f>
        <v>162.11430870277781</v>
      </c>
      <c r="I82" s="278"/>
      <c r="J82" s="16"/>
      <c r="K82" s="16"/>
    </row>
    <row r="83" spans="1:15" ht="15" customHeight="1" x14ac:dyDescent="0.25">
      <c r="A83" s="246"/>
      <c r="B83" s="246"/>
      <c r="C83" s="246"/>
      <c r="D83" s="246"/>
      <c r="E83" s="246"/>
      <c r="F83" s="246"/>
      <c r="G83" s="246"/>
      <c r="H83" s="246"/>
      <c r="I83" s="246"/>
      <c r="J83" s="16"/>
      <c r="K83" s="16"/>
    </row>
    <row r="84" spans="1:15" ht="15" customHeight="1" x14ac:dyDescent="0.25">
      <c r="A84" s="224" t="s">
        <v>113</v>
      </c>
      <c r="B84" s="225"/>
      <c r="C84" s="225"/>
      <c r="D84" s="225"/>
      <c r="E84" s="225"/>
      <c r="F84" s="225"/>
      <c r="G84" s="225"/>
      <c r="H84" s="225"/>
      <c r="I84" s="226"/>
      <c r="J84" s="16"/>
      <c r="K84" s="16"/>
    </row>
    <row r="85" spans="1:15" ht="15" customHeight="1" x14ac:dyDescent="0.25">
      <c r="A85" s="269" t="s">
        <v>114</v>
      </c>
      <c r="B85" s="270"/>
      <c r="C85" s="270"/>
      <c r="D85" s="270"/>
      <c r="E85" s="270"/>
      <c r="F85" s="270"/>
      <c r="G85" s="270"/>
      <c r="H85" s="270"/>
      <c r="I85" s="271"/>
      <c r="J85" s="16"/>
      <c r="K85" s="16"/>
    </row>
    <row r="86" spans="1:15" ht="15" customHeight="1" x14ac:dyDescent="0.25">
      <c r="A86" s="43" t="s">
        <v>115</v>
      </c>
      <c r="B86" s="61" t="s">
        <v>116</v>
      </c>
      <c r="C86" s="60"/>
      <c r="D86" s="60"/>
      <c r="E86" s="60"/>
      <c r="F86" s="60"/>
      <c r="G86" s="60"/>
      <c r="H86" s="43" t="s">
        <v>71</v>
      </c>
      <c r="I86" s="43" t="s">
        <v>52</v>
      </c>
      <c r="J86" s="16"/>
      <c r="K86" s="16"/>
    </row>
    <row r="87" spans="1:15" ht="15" customHeight="1" x14ac:dyDescent="0.25">
      <c r="A87" s="27" t="s">
        <v>30</v>
      </c>
      <c r="B87" s="63" t="s">
        <v>178</v>
      </c>
      <c r="C87" s="64"/>
      <c r="D87" s="64"/>
      <c r="E87" s="64"/>
      <c r="F87" s="64"/>
      <c r="G87" s="64"/>
      <c r="H87" s="56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156" t="s">
        <v>32</v>
      </c>
      <c r="B88" s="157" t="s">
        <v>117</v>
      </c>
      <c r="C88" s="158"/>
      <c r="D88" s="158"/>
      <c r="E88" s="158"/>
      <c r="F88" s="158"/>
      <c r="G88" s="158"/>
      <c r="H88" s="168">
        <f>(1/30/12)</f>
        <v>2.7777777777777779E-3</v>
      </c>
      <c r="I88" s="170">
        <f t="shared" ref="I88:I92" si="2">H88*$H$34</f>
        <v>6.9052777777777781</v>
      </c>
      <c r="J88" s="333"/>
      <c r="K88" s="103"/>
      <c r="L88" s="14"/>
      <c r="M88" s="14"/>
      <c r="O88" s="65"/>
    </row>
    <row r="89" spans="1:15" ht="15" customHeight="1" x14ac:dyDescent="0.25">
      <c r="A89" s="156" t="s">
        <v>35</v>
      </c>
      <c r="B89" s="157" t="s">
        <v>118</v>
      </c>
      <c r="C89" s="158"/>
      <c r="D89" s="158"/>
      <c r="E89" s="158"/>
      <c r="F89" s="158"/>
      <c r="G89" s="158"/>
      <c r="H89" s="168">
        <f>0.0162*0.5*(5/30/12)</f>
        <v>1.1249999999999998E-4</v>
      </c>
      <c r="I89" s="170">
        <f t="shared" si="2"/>
        <v>0.27966374999999999</v>
      </c>
      <c r="J89" s="333"/>
      <c r="K89" s="104"/>
    </row>
    <row r="90" spans="1:15" ht="15" customHeight="1" x14ac:dyDescent="0.25">
      <c r="A90" s="156" t="s">
        <v>37</v>
      </c>
      <c r="B90" s="157" t="s">
        <v>119</v>
      </c>
      <c r="C90" s="158"/>
      <c r="D90" s="158"/>
      <c r="E90" s="158"/>
      <c r="F90" s="158"/>
      <c r="G90" s="158"/>
      <c r="H90" s="168">
        <f>(1/12+1/36)*(4/12)*0.5*0.0162</f>
        <v>2.9999999999999997E-4</v>
      </c>
      <c r="I90" s="170">
        <f t="shared" si="2"/>
        <v>0.74576999999999993</v>
      </c>
      <c r="J90" s="333"/>
      <c r="K90" s="16"/>
    </row>
    <row r="91" spans="1:15" ht="15" customHeight="1" x14ac:dyDescent="0.25">
      <c r="A91" s="156" t="s">
        <v>60</v>
      </c>
      <c r="B91" s="157" t="s">
        <v>120</v>
      </c>
      <c r="C91" s="158"/>
      <c r="D91" s="158"/>
      <c r="E91" s="158"/>
      <c r="F91" s="158"/>
      <c r="G91" s="158"/>
      <c r="H91" s="168">
        <f>(5/30/12)</f>
        <v>1.3888888888888888E-2</v>
      </c>
      <c r="I91" s="170">
        <f t="shared" si="2"/>
        <v>34.526388888888889</v>
      </c>
      <c r="J91" s="333"/>
      <c r="K91" s="16"/>
      <c r="M91" s="69"/>
    </row>
    <row r="92" spans="1:15" ht="15" customHeight="1" x14ac:dyDescent="0.25">
      <c r="A92" s="156" t="s">
        <v>62</v>
      </c>
      <c r="B92" s="157" t="s">
        <v>121</v>
      </c>
      <c r="C92" s="158"/>
      <c r="D92" s="158"/>
      <c r="E92" s="158"/>
      <c r="F92" s="158"/>
      <c r="G92" s="158"/>
      <c r="H92" s="168">
        <f>(15/30/12)*0.0122</f>
        <v>5.0833333333333329E-4</v>
      </c>
      <c r="I92" s="170">
        <f t="shared" si="2"/>
        <v>1.2636658333333333</v>
      </c>
      <c r="J92" s="333"/>
      <c r="K92" s="16"/>
    </row>
    <row r="93" spans="1:15" ht="15" customHeight="1" x14ac:dyDescent="0.25">
      <c r="A93" s="27"/>
      <c r="B93" s="63"/>
      <c r="C93" s="64"/>
      <c r="D93" s="64"/>
      <c r="E93" s="64"/>
      <c r="F93" s="64"/>
      <c r="G93" s="64"/>
      <c r="H93" s="56"/>
      <c r="I93" s="34">
        <f t="shared" ref="I93:I97" si="3">H93*$H$34</f>
        <v>0</v>
      </c>
      <c r="J93" s="16"/>
      <c r="K93" s="16"/>
    </row>
    <row r="94" spans="1:15" ht="15" customHeight="1" x14ac:dyDescent="0.25">
      <c r="A94" s="27"/>
      <c r="B94" s="63"/>
      <c r="C94" s="64"/>
      <c r="D94" s="64"/>
      <c r="E94" s="64"/>
      <c r="F94" s="64"/>
      <c r="G94" s="64"/>
      <c r="H94" s="56"/>
      <c r="I94" s="34">
        <f t="shared" si="3"/>
        <v>0</v>
      </c>
      <c r="J94" s="16"/>
      <c r="K94" s="16"/>
    </row>
    <row r="95" spans="1:15" ht="15" customHeight="1" x14ac:dyDescent="0.25">
      <c r="A95" s="27"/>
      <c r="B95" s="63"/>
      <c r="C95" s="64"/>
      <c r="D95" s="64"/>
      <c r="E95" s="64"/>
      <c r="F95" s="64"/>
      <c r="G95" s="64"/>
      <c r="H95" s="56"/>
      <c r="I95" s="34">
        <f t="shared" si="3"/>
        <v>0</v>
      </c>
      <c r="J95" s="16"/>
      <c r="K95" s="16"/>
    </row>
    <row r="96" spans="1:15" ht="15" customHeight="1" x14ac:dyDescent="0.25">
      <c r="A96" s="27"/>
      <c r="B96" s="63"/>
      <c r="C96" s="64"/>
      <c r="D96" s="64"/>
      <c r="E96" s="64"/>
      <c r="F96" s="64"/>
      <c r="G96" s="64"/>
      <c r="H96" s="56"/>
      <c r="I96" s="34">
        <f t="shared" si="3"/>
        <v>0</v>
      </c>
      <c r="J96" s="16"/>
      <c r="K96" s="16"/>
    </row>
    <row r="97" spans="1:11" ht="15" customHeight="1" x14ac:dyDescent="0.25">
      <c r="A97" s="27"/>
      <c r="B97" s="63"/>
      <c r="C97" s="64"/>
      <c r="D97" s="64"/>
      <c r="E97" s="64"/>
      <c r="F97" s="64"/>
      <c r="G97" s="64"/>
      <c r="H97" s="56"/>
      <c r="I97" s="34">
        <f t="shared" si="3"/>
        <v>0</v>
      </c>
      <c r="J97" s="16"/>
      <c r="K97" s="16"/>
    </row>
    <row r="98" spans="1:11" ht="15" customHeight="1" x14ac:dyDescent="0.25">
      <c r="A98" s="239" t="s">
        <v>123</v>
      </c>
      <c r="B98" s="240"/>
      <c r="C98" s="240"/>
      <c r="D98" s="240"/>
      <c r="E98" s="240"/>
      <c r="F98" s="240"/>
      <c r="G98" s="241"/>
      <c r="H98" s="68">
        <f>SUM(H87:H97)</f>
        <v>3.3791203703703705E-2</v>
      </c>
      <c r="I98" s="34"/>
      <c r="J98" s="16"/>
      <c r="K98" s="16"/>
    </row>
    <row r="99" spans="1:11" ht="15" customHeight="1" x14ac:dyDescent="0.25">
      <c r="A99" s="27"/>
      <c r="B99" s="88"/>
      <c r="C99" s="64"/>
      <c r="D99" s="64"/>
      <c r="E99" s="64"/>
      <c r="F99" s="64"/>
      <c r="G99" s="64"/>
      <c r="H99" s="56"/>
      <c r="I99" s="34"/>
      <c r="J99" s="16"/>
      <c r="K99" s="16"/>
    </row>
    <row r="100" spans="1:11" ht="15" customHeight="1" x14ac:dyDescent="0.25">
      <c r="A100" s="27" t="s">
        <v>124</v>
      </c>
      <c r="B100" s="63" t="s">
        <v>162</v>
      </c>
      <c r="C100" s="64"/>
      <c r="D100" s="64"/>
      <c r="E100" s="64"/>
      <c r="F100" s="64"/>
      <c r="G100" s="64"/>
      <c r="H100" s="56">
        <f>H53</f>
        <v>0.34941000000000005</v>
      </c>
      <c r="I100" s="34">
        <f>H100*SUM(I87:I90)</f>
        <v>16.845579713531947</v>
      </c>
      <c r="J100" s="16"/>
      <c r="K100" s="16"/>
    </row>
    <row r="101" spans="1:11" ht="15" customHeight="1" x14ac:dyDescent="0.25">
      <c r="A101" s="239" t="s">
        <v>74</v>
      </c>
      <c r="B101" s="240"/>
      <c r="C101" s="240"/>
      <c r="D101" s="240"/>
      <c r="E101" s="240"/>
      <c r="F101" s="240"/>
      <c r="G101" s="241"/>
      <c r="H101" s="45">
        <f>H98+H99+H100</f>
        <v>0.38320120370370375</v>
      </c>
      <c r="I101" s="44">
        <f>SUM(I87:I97,I99:I100)</f>
        <v>100.84713300056899</v>
      </c>
      <c r="J101" s="16"/>
      <c r="K101" s="16"/>
    </row>
    <row r="102" spans="1:11" ht="15" customHeight="1" x14ac:dyDescent="0.25">
      <c r="A102" s="242"/>
      <c r="B102" s="242"/>
      <c r="C102" s="242"/>
      <c r="D102" s="242"/>
      <c r="E102" s="242"/>
      <c r="F102" s="242"/>
      <c r="G102" s="242"/>
      <c r="H102" s="242"/>
      <c r="I102" s="242"/>
      <c r="J102" s="16"/>
      <c r="K102" s="16"/>
    </row>
    <row r="103" spans="1:11" ht="15" customHeight="1" x14ac:dyDescent="0.25">
      <c r="A103" s="243" t="s">
        <v>126</v>
      </c>
      <c r="B103" s="243"/>
      <c r="C103" s="243"/>
      <c r="D103" s="243"/>
      <c r="E103" s="243"/>
      <c r="F103" s="243"/>
      <c r="G103" s="243"/>
      <c r="H103" s="243"/>
      <c r="I103" s="243"/>
      <c r="J103" s="16"/>
      <c r="K103" s="16"/>
    </row>
    <row r="104" spans="1:11" ht="15" customHeight="1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16"/>
      <c r="K104" s="16"/>
    </row>
    <row r="105" spans="1:11" ht="15" customHeight="1" x14ac:dyDescent="0.25">
      <c r="A105" s="42">
        <v>4</v>
      </c>
      <c r="B105" s="96" t="s">
        <v>102</v>
      </c>
      <c r="C105" s="97"/>
      <c r="D105" s="97"/>
      <c r="E105" s="97"/>
      <c r="F105" s="97"/>
      <c r="G105" s="97"/>
      <c r="H105" s="239" t="s">
        <v>52</v>
      </c>
      <c r="I105" s="241"/>
      <c r="J105" s="16"/>
      <c r="K105" s="16"/>
    </row>
    <row r="106" spans="1:11" ht="15" customHeight="1" x14ac:dyDescent="0.25">
      <c r="A106" s="28" t="s">
        <v>115</v>
      </c>
      <c r="B106" s="94" t="s">
        <v>127</v>
      </c>
      <c r="C106" s="95"/>
      <c r="D106" s="95"/>
      <c r="E106" s="95"/>
      <c r="F106" s="95"/>
      <c r="G106" s="95"/>
      <c r="H106" s="290">
        <f>I101</f>
        <v>100.84713300056899</v>
      </c>
      <c r="I106" s="291"/>
      <c r="J106" s="16"/>
      <c r="K106" s="16"/>
    </row>
    <row r="107" spans="1:11" ht="15" customHeight="1" x14ac:dyDescent="0.25">
      <c r="A107" s="61" t="s">
        <v>74</v>
      </c>
      <c r="B107" s="60"/>
      <c r="C107" s="60"/>
      <c r="D107" s="60"/>
      <c r="E107" s="60"/>
      <c r="F107" s="60"/>
      <c r="G107" s="60"/>
      <c r="H107" s="277">
        <f>SUM(H106:I106)</f>
        <v>100.84713300056899</v>
      </c>
      <c r="I107" s="278"/>
      <c r="J107" s="16"/>
      <c r="K107" s="16"/>
    </row>
    <row r="108" spans="1:11" ht="15" customHeight="1" x14ac:dyDescent="0.25">
      <c r="A108" s="236"/>
      <c r="B108" s="236"/>
      <c r="C108" s="236"/>
      <c r="D108" s="236"/>
      <c r="E108" s="236"/>
      <c r="F108" s="236"/>
      <c r="G108" s="236"/>
      <c r="H108" s="236"/>
      <c r="I108" s="236"/>
      <c r="J108" s="16"/>
      <c r="K108" s="16"/>
    </row>
    <row r="109" spans="1:11" ht="15" customHeight="1" x14ac:dyDescent="0.25">
      <c r="A109" s="224" t="s">
        <v>128</v>
      </c>
      <c r="B109" s="225"/>
      <c r="C109" s="225"/>
      <c r="D109" s="225"/>
      <c r="E109" s="225"/>
      <c r="F109" s="225"/>
      <c r="G109" s="225"/>
      <c r="H109" s="225"/>
      <c r="I109" s="226"/>
      <c r="J109" s="16"/>
      <c r="K109" s="16"/>
    </row>
    <row r="110" spans="1:11" ht="15" customHeight="1" x14ac:dyDescent="0.25">
      <c r="A110" s="43">
        <v>5</v>
      </c>
      <c r="B110" s="237" t="s">
        <v>129</v>
      </c>
      <c r="C110" s="237"/>
      <c r="D110" s="237"/>
      <c r="E110" s="237"/>
      <c r="F110" s="237"/>
      <c r="G110" s="237"/>
      <c r="H110" s="238" t="s">
        <v>52</v>
      </c>
      <c r="I110" s="238"/>
      <c r="J110" s="16"/>
      <c r="K110" s="16"/>
    </row>
    <row r="111" spans="1:11" ht="15" customHeight="1" x14ac:dyDescent="0.25">
      <c r="A111" s="28" t="s">
        <v>30</v>
      </c>
      <c r="B111" s="228" t="s">
        <v>130</v>
      </c>
      <c r="C111" s="229"/>
      <c r="D111" s="229"/>
      <c r="E111" s="229"/>
      <c r="F111" s="229"/>
      <c r="G111" s="230"/>
      <c r="H111" s="231">
        <v>0</v>
      </c>
      <c r="I111" s="231"/>
      <c r="J111" s="317"/>
      <c r="K111" s="16"/>
    </row>
    <row r="112" spans="1:11" ht="15" customHeight="1" x14ac:dyDescent="0.25">
      <c r="A112" s="28" t="s">
        <v>32</v>
      </c>
      <c r="B112" s="233" t="s">
        <v>131</v>
      </c>
      <c r="C112" s="234"/>
      <c r="D112" s="234"/>
      <c r="E112" s="234"/>
      <c r="F112" s="234"/>
      <c r="G112" s="235"/>
      <c r="H112" s="231">
        <v>0</v>
      </c>
      <c r="I112" s="231"/>
      <c r="J112" s="317"/>
      <c r="K112" s="16"/>
    </row>
    <row r="113" spans="1:12" ht="15" customHeight="1" x14ac:dyDescent="0.25">
      <c r="A113" s="211" t="s">
        <v>26</v>
      </c>
      <c r="B113" s="211"/>
      <c r="C113" s="211"/>
      <c r="D113" s="211"/>
      <c r="E113" s="211"/>
      <c r="F113" s="211"/>
      <c r="G113" s="211"/>
      <c r="H113" s="213">
        <f>SUM(H111:I112)</f>
        <v>0</v>
      </c>
      <c r="I113" s="213"/>
      <c r="J113" s="16"/>
      <c r="K113" s="16"/>
    </row>
    <row r="114" spans="1:12" ht="15" customHeight="1" x14ac:dyDescent="0.25">
      <c r="A114" s="223"/>
      <c r="B114" s="223"/>
      <c r="C114" s="223"/>
      <c r="D114" s="223"/>
      <c r="E114" s="223"/>
      <c r="F114" s="223"/>
      <c r="G114" s="223"/>
      <c r="H114" s="223"/>
      <c r="I114" s="223"/>
      <c r="J114" s="16"/>
      <c r="K114" s="16"/>
    </row>
    <row r="115" spans="1:12" ht="15" customHeight="1" x14ac:dyDescent="0.25">
      <c r="A115" s="224" t="s">
        <v>133</v>
      </c>
      <c r="B115" s="225"/>
      <c r="C115" s="225"/>
      <c r="D115" s="225"/>
      <c r="E115" s="225"/>
      <c r="F115" s="225"/>
      <c r="G115" s="225"/>
      <c r="H115" s="225"/>
      <c r="I115" s="226"/>
      <c r="J115" s="16"/>
      <c r="K115" s="16"/>
    </row>
    <row r="116" spans="1:12" ht="15" customHeight="1" x14ac:dyDescent="0.25">
      <c r="A116" s="42">
        <v>6</v>
      </c>
      <c r="B116" s="227" t="s">
        <v>134</v>
      </c>
      <c r="C116" s="227"/>
      <c r="D116" s="227"/>
      <c r="E116" s="227"/>
      <c r="F116" s="227"/>
      <c r="G116" s="227"/>
      <c r="H116" s="42" t="s">
        <v>71</v>
      </c>
      <c r="I116" s="42" t="s">
        <v>52</v>
      </c>
      <c r="J116" s="16"/>
      <c r="K116" s="16"/>
    </row>
    <row r="117" spans="1:12" ht="15" customHeight="1" x14ac:dyDescent="0.25">
      <c r="A117" s="159" t="s">
        <v>30</v>
      </c>
      <c r="B117" s="216" t="s">
        <v>135</v>
      </c>
      <c r="C117" s="216"/>
      <c r="D117" s="216"/>
      <c r="E117" s="216"/>
      <c r="F117" s="216"/>
      <c r="G117" s="216"/>
      <c r="H117" s="171">
        <v>1.4999999999999999E-2</v>
      </c>
      <c r="I117" s="172">
        <f>H133*H117</f>
        <v>71.92661259180737</v>
      </c>
      <c r="J117" s="16"/>
      <c r="K117" s="16"/>
      <c r="L117" s="54"/>
    </row>
    <row r="118" spans="1:12" ht="15" customHeight="1" x14ac:dyDescent="0.25">
      <c r="A118" s="159" t="s">
        <v>32</v>
      </c>
      <c r="B118" s="216" t="s">
        <v>136</v>
      </c>
      <c r="C118" s="216"/>
      <c r="D118" s="216"/>
      <c r="E118" s="216"/>
      <c r="F118" s="216"/>
      <c r="G118" s="216"/>
      <c r="H118" s="171">
        <v>2.1000000000000001E-2</v>
      </c>
      <c r="I118" s="172">
        <f>(I117+H133)*H118</f>
        <v>102.20771649295827</v>
      </c>
      <c r="J118" s="16"/>
      <c r="K118" s="16"/>
      <c r="L118" s="53"/>
    </row>
    <row r="119" spans="1:12" ht="15" customHeight="1" x14ac:dyDescent="0.25">
      <c r="A119" s="28" t="s">
        <v>35</v>
      </c>
      <c r="B119" s="209" t="s">
        <v>137</v>
      </c>
      <c r="C119" s="209"/>
      <c r="D119" s="209"/>
      <c r="E119" s="209"/>
      <c r="F119" s="209"/>
      <c r="G119" s="209"/>
      <c r="H119" s="38">
        <f>SUM(H120:H122)</f>
        <v>8.6499999999999994E-2</v>
      </c>
      <c r="I119" s="105">
        <f>((H133+I117+I118)/(1-H119))*H119</f>
        <v>470.54123562698919</v>
      </c>
      <c r="J119" s="16"/>
      <c r="K119" s="16"/>
    </row>
    <row r="120" spans="1:12" ht="15" customHeight="1" x14ac:dyDescent="0.25">
      <c r="A120" s="232" t="s">
        <v>138</v>
      </c>
      <c r="B120" s="232"/>
      <c r="C120" s="218" t="s">
        <v>139</v>
      </c>
      <c r="D120" s="160" t="s">
        <v>140</v>
      </c>
      <c r="E120" s="161"/>
      <c r="F120" s="161"/>
      <c r="G120" s="162"/>
      <c r="H120" s="171">
        <v>6.4999999999999997E-3</v>
      </c>
      <c r="I120" s="172">
        <f>((H133+I117+I118)/(1-H119))*H120</f>
        <v>35.358589960409596</v>
      </c>
      <c r="J120" s="16"/>
      <c r="K120" s="16"/>
    </row>
    <row r="121" spans="1:12" ht="15" customHeight="1" x14ac:dyDescent="0.25">
      <c r="A121" s="232" t="s">
        <v>141</v>
      </c>
      <c r="B121" s="232"/>
      <c r="C121" s="219"/>
      <c r="D121" s="160" t="s">
        <v>142</v>
      </c>
      <c r="E121" s="161"/>
      <c r="F121" s="161"/>
      <c r="G121" s="162"/>
      <c r="H121" s="171">
        <v>0.03</v>
      </c>
      <c r="I121" s="172">
        <f>((H133+I117+I118)/(1-H119))*H121</f>
        <v>163.19349212496735</v>
      </c>
      <c r="J121" s="16"/>
      <c r="K121" s="16"/>
    </row>
    <row r="122" spans="1:12" ht="15" customHeight="1" x14ac:dyDescent="0.25">
      <c r="A122" s="232" t="s">
        <v>143</v>
      </c>
      <c r="B122" s="232"/>
      <c r="C122" s="39" t="s">
        <v>144</v>
      </c>
      <c r="D122" s="29" t="s">
        <v>145</v>
      </c>
      <c r="E122" s="30"/>
      <c r="F122" s="30"/>
      <c r="G122" s="32"/>
      <c r="H122" s="38">
        <v>0.05</v>
      </c>
      <c r="I122" s="105">
        <f>((H133+I117+I118)/(1-H119))*H122</f>
        <v>271.98915354161227</v>
      </c>
      <c r="J122" s="16"/>
      <c r="K122" s="16"/>
    </row>
    <row r="123" spans="1:12" ht="15" customHeight="1" x14ac:dyDescent="0.25">
      <c r="A123" s="211" t="s">
        <v>26</v>
      </c>
      <c r="B123" s="211"/>
      <c r="C123" s="211"/>
      <c r="D123" s="211"/>
      <c r="E123" s="211"/>
      <c r="F123" s="211"/>
      <c r="G123" s="211"/>
      <c r="H123" s="41">
        <f>H119+H118+H117</f>
        <v>0.1225</v>
      </c>
      <c r="I123" s="40">
        <f>SUM(I117:I119)</f>
        <v>644.67556471175476</v>
      </c>
      <c r="J123" s="16"/>
      <c r="K123" s="16"/>
    </row>
    <row r="124" spans="1:12" ht="15" customHeight="1" x14ac:dyDescent="0.25">
      <c r="A124" s="208"/>
      <c r="B124" s="208"/>
      <c r="C124" s="208"/>
      <c r="D124" s="208"/>
      <c r="E124" s="208"/>
      <c r="F124" s="208"/>
      <c r="G124" s="208"/>
      <c r="H124" s="208"/>
      <c r="I124" s="208"/>
      <c r="J124" s="16"/>
      <c r="K124" s="16"/>
    </row>
    <row r="125" spans="1:12" ht="15" customHeight="1" x14ac:dyDescent="0.25">
      <c r="A125" s="214" t="s">
        <v>146</v>
      </c>
      <c r="B125" s="214"/>
      <c r="C125" s="214"/>
      <c r="D125" s="214"/>
      <c r="E125" s="214"/>
      <c r="F125" s="214"/>
      <c r="G125" s="214"/>
      <c r="H125" s="214"/>
      <c r="I125" s="214"/>
      <c r="J125" s="16"/>
      <c r="K125" s="16"/>
    </row>
    <row r="126" spans="1:12" ht="15" customHeight="1" x14ac:dyDescent="0.25">
      <c r="A126" s="215"/>
      <c r="B126" s="215"/>
      <c r="C126" s="215"/>
      <c r="D126" s="215"/>
      <c r="E126" s="215"/>
      <c r="F126" s="215"/>
      <c r="G126" s="215"/>
      <c r="H126" s="215"/>
      <c r="I126" s="215"/>
      <c r="J126" s="16"/>
      <c r="K126" s="16"/>
    </row>
    <row r="127" spans="1:12" ht="15" customHeight="1" x14ac:dyDescent="0.25">
      <c r="A127" s="211" t="s">
        <v>147</v>
      </c>
      <c r="B127" s="211"/>
      <c r="C127" s="211"/>
      <c r="D127" s="211"/>
      <c r="E127" s="211"/>
      <c r="F127" s="211"/>
      <c r="G127" s="211"/>
      <c r="H127" s="211" t="s">
        <v>52</v>
      </c>
      <c r="I127" s="211"/>
      <c r="J127" s="16"/>
      <c r="K127" s="16"/>
    </row>
    <row r="128" spans="1:12" ht="15" customHeight="1" x14ac:dyDescent="0.25">
      <c r="A128" s="28" t="s">
        <v>30</v>
      </c>
      <c r="B128" s="209" t="s">
        <v>148</v>
      </c>
      <c r="C128" s="209"/>
      <c r="D128" s="209"/>
      <c r="E128" s="209"/>
      <c r="F128" s="209"/>
      <c r="G128" s="209"/>
      <c r="H128" s="210">
        <f>H34</f>
        <v>2485.9</v>
      </c>
      <c r="I128" s="210"/>
      <c r="J128" s="16"/>
      <c r="K128" s="16"/>
    </row>
    <row r="129" spans="1:11" ht="15" customHeight="1" x14ac:dyDescent="0.25">
      <c r="A129" s="28" t="s">
        <v>32</v>
      </c>
      <c r="B129" s="209" t="s">
        <v>149</v>
      </c>
      <c r="C129" s="209"/>
      <c r="D129" s="209"/>
      <c r="E129" s="209"/>
      <c r="F129" s="209"/>
      <c r="G129" s="209"/>
      <c r="H129" s="210">
        <f>H72</f>
        <v>2046.2460644171447</v>
      </c>
      <c r="I129" s="210"/>
      <c r="J129" s="16"/>
      <c r="K129" s="16"/>
    </row>
    <row r="130" spans="1:11" ht="15" customHeight="1" x14ac:dyDescent="0.25">
      <c r="A130" s="28" t="s">
        <v>35</v>
      </c>
      <c r="B130" s="209" t="s">
        <v>150</v>
      </c>
      <c r="C130" s="209"/>
      <c r="D130" s="209"/>
      <c r="E130" s="209"/>
      <c r="F130" s="209"/>
      <c r="G130" s="209"/>
      <c r="H130" s="210">
        <f>H82</f>
        <v>162.11430870277781</v>
      </c>
      <c r="I130" s="210"/>
      <c r="J130" s="16"/>
      <c r="K130" s="16"/>
    </row>
    <row r="131" spans="1:11" ht="15" customHeight="1" x14ac:dyDescent="0.25">
      <c r="A131" s="28" t="s">
        <v>37</v>
      </c>
      <c r="B131" s="209" t="s">
        <v>151</v>
      </c>
      <c r="C131" s="209"/>
      <c r="D131" s="209"/>
      <c r="E131" s="209"/>
      <c r="F131" s="209"/>
      <c r="G131" s="209"/>
      <c r="H131" s="210">
        <f>H107</f>
        <v>100.84713300056899</v>
      </c>
      <c r="I131" s="210"/>
      <c r="J131" s="16"/>
      <c r="K131" s="16"/>
    </row>
    <row r="132" spans="1:11" ht="15" customHeight="1" x14ac:dyDescent="0.25">
      <c r="A132" s="28" t="s">
        <v>60</v>
      </c>
      <c r="B132" s="209" t="s">
        <v>152</v>
      </c>
      <c r="C132" s="209"/>
      <c r="D132" s="209"/>
      <c r="E132" s="209"/>
      <c r="F132" s="209"/>
      <c r="G132" s="209"/>
      <c r="H132" s="210">
        <f>H113</f>
        <v>0</v>
      </c>
      <c r="I132" s="210"/>
      <c r="J132" s="16"/>
      <c r="K132" s="16"/>
    </row>
    <row r="133" spans="1:11" ht="15" customHeight="1" x14ac:dyDescent="0.25">
      <c r="A133" s="211" t="s">
        <v>153</v>
      </c>
      <c r="B133" s="211"/>
      <c r="C133" s="211"/>
      <c r="D133" s="211"/>
      <c r="E133" s="211"/>
      <c r="F133" s="211"/>
      <c r="G133" s="211"/>
      <c r="H133" s="213">
        <f>SUM(H128:I132)</f>
        <v>4795.1075061204911</v>
      </c>
      <c r="I133" s="213"/>
      <c r="J133" s="16"/>
      <c r="K133" s="16"/>
    </row>
    <row r="134" spans="1:11" ht="15" customHeight="1" x14ac:dyDescent="0.25">
      <c r="A134" s="28" t="s">
        <v>62</v>
      </c>
      <c r="B134" s="209" t="s">
        <v>154</v>
      </c>
      <c r="C134" s="209"/>
      <c r="D134" s="209"/>
      <c r="E134" s="209"/>
      <c r="F134" s="209"/>
      <c r="G134" s="209"/>
      <c r="H134" s="210">
        <f>I123</f>
        <v>644.67556471175476</v>
      </c>
      <c r="I134" s="210"/>
      <c r="J134" s="16"/>
      <c r="K134" s="16"/>
    </row>
    <row r="135" spans="1:11" ht="15" customHeight="1" x14ac:dyDescent="0.25">
      <c r="A135" s="211" t="s">
        <v>155</v>
      </c>
      <c r="B135" s="211"/>
      <c r="C135" s="211"/>
      <c r="D135" s="211"/>
      <c r="E135" s="211"/>
      <c r="F135" s="211"/>
      <c r="G135" s="211"/>
      <c r="H135" s="212">
        <f>(H133+H134)</f>
        <v>5439.7830708322454</v>
      </c>
      <c r="I135" s="212"/>
      <c r="J135" s="16"/>
      <c r="K135" s="16"/>
    </row>
    <row r="136" spans="1:11" ht="15" customHeight="1" x14ac:dyDescent="0.25">
      <c r="A136" s="208"/>
      <c r="B136" s="208"/>
      <c r="C136" s="208"/>
      <c r="D136" s="208"/>
      <c r="E136" s="208"/>
      <c r="F136" s="208"/>
      <c r="G136" s="208"/>
      <c r="H136" s="208"/>
      <c r="I136" s="208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156</v>
      </c>
      <c r="C139" s="12">
        <v>4.1999999999999997E-3</v>
      </c>
    </row>
    <row r="140" spans="1:11" ht="15" hidden="1" customHeight="1" x14ac:dyDescent="0.25">
      <c r="B140" s="13" t="s">
        <v>136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K145" s="49"/>
    </row>
    <row r="146" spans="1:11" ht="15" customHeight="1" x14ac:dyDescent="0.25">
      <c r="A146" s="214" t="s">
        <v>157</v>
      </c>
      <c r="B146" s="214"/>
      <c r="C146" s="214"/>
      <c r="D146" s="214"/>
      <c r="E146" s="214"/>
      <c r="F146" s="214"/>
      <c r="G146" s="214"/>
      <c r="H146" s="214"/>
      <c r="I146" s="214"/>
    </row>
    <row r="147" spans="1:11" ht="15" customHeight="1" x14ac:dyDescent="0.25">
      <c r="A147" s="98"/>
      <c r="B147" s="98"/>
      <c r="C147" s="98"/>
      <c r="D147" s="98"/>
      <c r="E147" s="98"/>
      <c r="F147" s="98"/>
      <c r="G147" s="98"/>
      <c r="H147" s="98"/>
      <c r="I147" s="98"/>
    </row>
    <row r="148" spans="1:11" ht="15" customHeight="1" x14ac:dyDescent="0.25">
      <c r="A148" s="211" t="s">
        <v>158</v>
      </c>
      <c r="B148" s="211"/>
      <c r="C148" s="211"/>
      <c r="D148" s="211"/>
      <c r="E148" s="211"/>
      <c r="F148" s="211"/>
      <c r="G148" s="211"/>
      <c r="H148" s="211" t="s">
        <v>52</v>
      </c>
      <c r="I148" s="211"/>
    </row>
    <row r="149" spans="1:11" ht="15" customHeight="1" x14ac:dyDescent="0.25">
      <c r="A149" s="28" t="s">
        <v>30</v>
      </c>
      <c r="B149" s="209" t="s">
        <v>159</v>
      </c>
      <c r="C149" s="209"/>
      <c r="D149" s="209"/>
      <c r="E149" s="209"/>
      <c r="F149" s="209"/>
      <c r="G149" s="209"/>
      <c r="H149" s="210">
        <f>I39</f>
        <v>207.07547</v>
      </c>
      <c r="I149" s="210"/>
    </row>
    <row r="150" spans="1:11" ht="15" customHeight="1" x14ac:dyDescent="0.25">
      <c r="A150" s="28" t="s">
        <v>32</v>
      </c>
      <c r="B150" s="209" t="s">
        <v>181</v>
      </c>
      <c r="C150" s="209"/>
      <c r="D150" s="209"/>
      <c r="E150" s="209"/>
      <c r="F150" s="209"/>
      <c r="G150" s="209"/>
      <c r="H150" s="210">
        <f>I40</f>
        <v>276.21111111111111</v>
      </c>
      <c r="I150" s="210"/>
    </row>
    <row r="151" spans="1:11" ht="15" customHeight="1" x14ac:dyDescent="0.25">
      <c r="A151" s="28" t="s">
        <v>35</v>
      </c>
      <c r="B151" s="209" t="s">
        <v>160</v>
      </c>
      <c r="C151" s="209"/>
      <c r="D151" s="209"/>
      <c r="E151" s="209"/>
      <c r="F151" s="209"/>
      <c r="G151" s="209"/>
      <c r="H151" s="290">
        <f>H82</f>
        <v>162.11430870277781</v>
      </c>
      <c r="I151" s="291"/>
    </row>
    <row r="152" spans="1:11" ht="15" customHeight="1" x14ac:dyDescent="0.25">
      <c r="A152" s="28" t="s">
        <v>37</v>
      </c>
      <c r="B152" s="209" t="s">
        <v>176</v>
      </c>
      <c r="C152" s="209"/>
      <c r="D152" s="209"/>
      <c r="E152" s="209"/>
      <c r="F152" s="209"/>
      <c r="G152" s="209"/>
      <c r="H152" s="290">
        <f>I101</f>
        <v>100.84713300056899</v>
      </c>
      <c r="I152" s="291"/>
    </row>
    <row r="153" spans="1:11" ht="15" customHeight="1" x14ac:dyDescent="0.25">
      <c r="A153" s="239" t="s">
        <v>161</v>
      </c>
      <c r="B153" s="240"/>
      <c r="C153" s="240"/>
      <c r="D153" s="240"/>
      <c r="E153" s="240"/>
      <c r="F153" s="240"/>
      <c r="G153" s="241"/>
      <c r="H153" s="328">
        <f>SUM(H149:I152)</f>
        <v>746.24802281445784</v>
      </c>
      <c r="I153" s="329"/>
    </row>
  </sheetData>
  <mergeCells count="173">
    <mergeCell ref="J76:J81"/>
    <mergeCell ref="J88:J92"/>
    <mergeCell ref="J111:J112"/>
    <mergeCell ref="B150:G150"/>
    <mergeCell ref="H150:I150"/>
    <mergeCell ref="B151:G151"/>
    <mergeCell ref="H151:I151"/>
    <mergeCell ref="B152:G152"/>
    <mergeCell ref="H152:I152"/>
    <mergeCell ref="A84:I84"/>
    <mergeCell ref="A85:I85"/>
    <mergeCell ref="A113:G113"/>
    <mergeCell ref="H113:I113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53:G153"/>
    <mergeCell ref="H153:I153"/>
    <mergeCell ref="A98:G98"/>
    <mergeCell ref="A101:G101"/>
    <mergeCell ref="A146:I146"/>
    <mergeCell ref="A148:G148"/>
    <mergeCell ref="H148:I148"/>
    <mergeCell ref="B149:G149"/>
    <mergeCell ref="H149:I149"/>
    <mergeCell ref="H107:I107"/>
    <mergeCell ref="H106:I106"/>
    <mergeCell ref="H105:I105"/>
    <mergeCell ref="A102:I102"/>
    <mergeCell ref="A103:I103"/>
    <mergeCell ref="A104:I104"/>
    <mergeCell ref="A114:I114"/>
    <mergeCell ref="A115:I115"/>
    <mergeCell ref="B116:G116"/>
    <mergeCell ref="A108:I108"/>
    <mergeCell ref="A109:I109"/>
    <mergeCell ref="B110:G110"/>
    <mergeCell ref="H110:I110"/>
    <mergeCell ref="B111:G111"/>
    <mergeCell ref="H111:I111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H22:I22"/>
    <mergeCell ref="C15:I15"/>
    <mergeCell ref="A16:I16"/>
    <mergeCell ref="A17:I17"/>
    <mergeCell ref="A18:I18"/>
    <mergeCell ref="B19:G19"/>
    <mergeCell ref="H19:I19"/>
    <mergeCell ref="B27:G27"/>
    <mergeCell ref="H27:I27"/>
    <mergeCell ref="B21:G21"/>
    <mergeCell ref="H21:I21"/>
    <mergeCell ref="B22:G22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B71:G71"/>
    <mergeCell ref="H71:I71"/>
    <mergeCell ref="A72:G72"/>
    <mergeCell ref="H72:I72"/>
    <mergeCell ref="B69:G69"/>
    <mergeCell ref="H69:I69"/>
    <mergeCell ref="B70:G70"/>
    <mergeCell ref="H70:I70"/>
    <mergeCell ref="A83:I83"/>
    <mergeCell ref="A73:I73"/>
    <mergeCell ref="A74:I74"/>
    <mergeCell ref="H82:I82"/>
    <mergeCell ref="A120:B120"/>
    <mergeCell ref="C120:C121"/>
    <mergeCell ref="A121:B121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</mergeCells>
  <dataValidations count="1">
    <dataValidation allowBlank="1" sqref="A1 A125" xr:uid="{C55C13C4-5357-43D4-AF45-DE7D0FFDDBC5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19</vt:i4>
      </vt:variant>
      <vt:variant>
        <vt:lpstr>Intervalos Nomeados</vt:lpstr>
      </vt:variant>
      <vt:variant>
        <vt:i4>16</vt:i4>
      </vt:variant>
    </vt:vector>
  </HeadingPairs>
  <TitlesOfParts>
    <vt:vector size="35" baseType="lpstr">
      <vt:lpstr>Resumo</vt:lpstr>
      <vt:lpstr>Memória de Cálculo</vt:lpstr>
      <vt:lpstr>SUPERVISOR</vt:lpstr>
      <vt:lpstr>SEDE</vt:lpstr>
      <vt:lpstr>DEAIN</vt:lpstr>
      <vt:lpstr>DELEMIG_SDU</vt:lpstr>
      <vt:lpstr>DELEMIG_LEBLON</vt:lpstr>
      <vt:lpstr>DELEMIG_RIO_SUL</vt:lpstr>
      <vt:lpstr>DELEMIG_VIA_PARQUE</vt:lpstr>
      <vt:lpstr>DEAER</vt:lpstr>
      <vt:lpstr>NIG</vt:lpstr>
      <vt:lpstr>MCE</vt:lpstr>
      <vt:lpstr>NRI</vt:lpstr>
      <vt:lpstr>VRA</vt:lpstr>
      <vt:lpstr>GOY</vt:lpstr>
      <vt:lpstr>ARS</vt:lpstr>
      <vt:lpstr>POSPET</vt:lpstr>
      <vt:lpstr>DEPOM_ARS</vt:lpstr>
      <vt:lpstr>Insumos e Equipamentos</vt:lpstr>
      <vt:lpstr>ARS!Area_de_impressao</vt:lpstr>
      <vt:lpstr>DEAER!Area_de_impressao</vt:lpstr>
      <vt:lpstr>DEAIN!Area_de_impressao</vt:lpstr>
      <vt:lpstr>DELEMIG_LEBLON!Area_de_impressao</vt:lpstr>
      <vt:lpstr>DELEMIG_RIO_SUL!Area_de_impressao</vt:lpstr>
      <vt:lpstr>DELEMIG_SDU!Area_de_impressao</vt:lpstr>
      <vt:lpstr>DELEMIG_VIA_PARQUE!Area_de_impressao</vt:lpstr>
      <vt:lpstr>DEPOM_ARS!Area_de_impressao</vt:lpstr>
      <vt:lpstr>GOY!Area_de_impressao</vt:lpstr>
      <vt:lpstr>MCE!Area_de_impressao</vt:lpstr>
      <vt:lpstr>NIG!Area_de_impressao</vt:lpstr>
      <vt:lpstr>NRI!Area_de_impressao</vt:lpstr>
      <vt:lpstr>POSPET!Area_de_impressao</vt:lpstr>
      <vt:lpstr>SEDE!Area_de_impressao</vt:lpstr>
      <vt:lpstr>SUPERVISOR!Area_de_impressao</vt:lpstr>
      <vt:lpstr>VRA!Area_de_impressao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Grace Steffanie Oliveira Campelo da Silva</dc:creator>
  <cp:keywords/>
  <dc:description/>
  <cp:lastModifiedBy>Monique Barros</cp:lastModifiedBy>
  <cp:revision/>
  <dcterms:created xsi:type="dcterms:W3CDTF">2023-07-17T14:22:03Z</dcterms:created>
  <dcterms:modified xsi:type="dcterms:W3CDTF">2024-05-28T16:34:59Z</dcterms:modified>
  <cp:category/>
  <cp:contentStatus/>
</cp:coreProperties>
</file>